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872" firstSheet="7" activeTab="29"/>
  </bookViews>
  <sheets>
    <sheet name="##BASEINFO" sheetId="1" state="hidden" r:id="rId1"/>
    <sheet name="IB" sheetId="2" r:id="rId2"/>
    <sheet name="ML" sheetId="3" r:id="rId3"/>
    <sheet name="sheet1" sheetId="4" r:id="rId4"/>
    <sheet name="L01" sheetId="5" r:id="rId5"/>
    <sheet name="L02" sheetId="6" r:id="rId6"/>
    <sheet name="L03" sheetId="7" r:id="rId7"/>
    <sheet name="L04" sheetId="8" r:id="rId8"/>
    <sheet name="L05" sheetId="9" r:id="rId9"/>
    <sheet name="L06" sheetId="10" r:id="rId10"/>
    <sheet name="L07" sheetId="11" r:id="rId11"/>
    <sheet name="sheet2" sheetId="12" r:id="rId12"/>
    <sheet name="L08" sheetId="13" r:id="rId13"/>
    <sheet name="L09" sheetId="14" r:id="rId14"/>
    <sheet name="L10" sheetId="15" r:id="rId15"/>
    <sheet name="L11" sheetId="16" r:id="rId16"/>
    <sheet name="L12" sheetId="17" r:id="rId17"/>
    <sheet name="L13" sheetId="18" r:id="rId18"/>
    <sheet name="sheet3" sheetId="19" r:id="rId19"/>
    <sheet name="L14" sheetId="20" r:id="rId20"/>
    <sheet name="L15" sheetId="21" r:id="rId21"/>
    <sheet name="sheet4" sheetId="22" r:id="rId22"/>
    <sheet name="L16" sheetId="23" r:id="rId23"/>
    <sheet name="L17" sheetId="24" r:id="rId24"/>
    <sheet name="L18" sheetId="25" r:id="rId25"/>
    <sheet name="sheet5" sheetId="26" r:id="rId26"/>
    <sheet name="L19" sheetId="27" r:id="rId27"/>
    <sheet name="L20" sheetId="28" r:id="rId28"/>
    <sheet name="L21" sheetId="29" r:id="rId29"/>
    <sheet name="L22" sheetId="30" r:id="rId30"/>
  </sheets>
  <definedNames>
    <definedName name="_xlnm._FilterDatabase" localSheetId="5">'L02'!$A$4:$C$1332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<sst xmlns="http://schemas.openxmlformats.org/spreadsheetml/2006/main" count="4119" uniqueCount="2981">
  <si>
    <t>001</t>
  </si>
  <si>
    <t>IB</t>
  </si>
  <si>
    <t>信息表</t>
  </si>
  <si>
    <t>期间名称</t>
  </si>
  <si>
    <t>2024年</t>
  </si>
  <si>
    <t>002</t>
  </si>
  <si>
    <t>ML</t>
  </si>
  <si>
    <t>录入表目录</t>
  </si>
  <si>
    <t>单位体系编码</t>
  </si>
  <si>
    <t>ZJS001DW</t>
  </si>
  <si>
    <t>003</t>
  </si>
  <si>
    <t>sheet1</t>
  </si>
  <si>
    <t>第一部分：一般公共预算</t>
  </si>
  <si>
    <t>单位编码</t>
  </si>
  <si>
    <t>00903290039003</t>
  </si>
  <si>
    <t>004</t>
  </si>
  <si>
    <t>L01</t>
  </si>
  <si>
    <t>一般公共预算收入决算录入表</t>
  </si>
  <si>
    <t>上级单位编码</t>
  </si>
  <si>
    <t>00903290039</t>
  </si>
  <si>
    <t>005</t>
  </si>
  <si>
    <t>L02</t>
  </si>
  <si>
    <t>一般公共预算支出决算功能分类录入表</t>
  </si>
  <si>
    <t>单位级次</t>
  </si>
  <si>
    <t>6</t>
  </si>
  <si>
    <t>010</t>
  </si>
  <si>
    <t>L03</t>
  </si>
  <si>
    <t>一般公共预算(基本)支出预算经济分类录入表</t>
  </si>
  <si>
    <t>单位全称</t>
  </si>
  <si>
    <t>凤翔区</t>
  </si>
  <si>
    <t>013</t>
  </si>
  <si>
    <t>L04</t>
  </si>
  <si>
    <t>一般公共预算(基本)支出决算经济分类录入表</t>
  </si>
  <si>
    <t>单位简称</t>
  </si>
  <si>
    <t>006</t>
  </si>
  <si>
    <t>L05</t>
  </si>
  <si>
    <t>一般公共预算转移性收支决算录入表</t>
  </si>
  <si>
    <t>创建单位的级次</t>
  </si>
  <si>
    <t>null</t>
  </si>
  <si>
    <t>007</t>
  </si>
  <si>
    <t>L06</t>
  </si>
  <si>
    <t>一般公共预算收入预算变动情况录入表</t>
  </si>
  <si>
    <t>助记符 拼音首字母</t>
  </si>
  <si>
    <t>0</t>
  </si>
  <si>
    <t>008</t>
  </si>
  <si>
    <t>L07</t>
  </si>
  <si>
    <t>一般公共预算支出预算变动及结余、结转情况录入表</t>
  </si>
  <si>
    <t>行政区划代码</t>
  </si>
  <si>
    <t/>
  </si>
  <si>
    <t>009</t>
  </si>
  <si>
    <t>sheet2</t>
  </si>
  <si>
    <t>第二部分：政府性基金预算</t>
  </si>
  <si>
    <t>011</t>
  </si>
  <si>
    <t>L08</t>
  </si>
  <si>
    <t>政府性基金预算收入决算录入表</t>
  </si>
  <si>
    <t xml:space="preserve">行政区划类型 </t>
  </si>
  <si>
    <t>012</t>
  </si>
  <si>
    <t>L09</t>
  </si>
  <si>
    <t>政府性基金预算支出决算功能分类录入表</t>
  </si>
  <si>
    <t>财政区划代码</t>
  </si>
  <si>
    <t>0010</t>
  </si>
  <si>
    <t>L10</t>
  </si>
  <si>
    <t>政府性基金预算收支及结余情况录入表</t>
  </si>
  <si>
    <t xml:space="preserve">财政区划类型 </t>
  </si>
  <si>
    <t>0011</t>
  </si>
  <si>
    <t>L11</t>
  </si>
  <si>
    <t>政府性基金预算转移性收支决算录入表</t>
  </si>
  <si>
    <t>单位年度</t>
  </si>
  <si>
    <t>2024</t>
  </si>
  <si>
    <t>0012</t>
  </si>
  <si>
    <t>L12</t>
  </si>
  <si>
    <t>政府性基金预算收入预算变动情况录入表</t>
  </si>
  <si>
    <t>期间代码</t>
  </si>
  <si>
    <t>2024N</t>
  </si>
  <si>
    <t>0013</t>
  </si>
  <si>
    <t>L13</t>
  </si>
  <si>
    <t>政府性基金预算支出预算变动情况录入表</t>
  </si>
  <si>
    <t>舍位状态</t>
  </si>
  <si>
    <t>0014</t>
  </si>
  <si>
    <t>sheet3</t>
  </si>
  <si>
    <t>第三部分：国有资本经营预算</t>
  </si>
  <si>
    <t>数值单位</t>
  </si>
  <si>
    <t>万元</t>
  </si>
  <si>
    <t>0015</t>
  </si>
  <si>
    <t>L14</t>
  </si>
  <si>
    <t>国有资本经营预算收支决算录入表</t>
  </si>
  <si>
    <t>0016</t>
  </si>
  <si>
    <t>L15</t>
  </si>
  <si>
    <t>国有资本经营预算转移性收支决算录入表</t>
  </si>
  <si>
    <t>0017</t>
  </si>
  <si>
    <t>sheet4</t>
  </si>
  <si>
    <t>第四部分:社会保险基金预算及政府债务情况</t>
  </si>
  <si>
    <t>0018</t>
  </si>
  <si>
    <t>L16</t>
  </si>
  <si>
    <t>社会保险基金预算收支及结余情况录入表</t>
  </si>
  <si>
    <t>0021</t>
  </si>
  <si>
    <t>L17</t>
  </si>
  <si>
    <t>地方政府债务余额情况录入表</t>
  </si>
  <si>
    <t>0022</t>
  </si>
  <si>
    <t>L18</t>
  </si>
  <si>
    <t>地方政府专项债务分项目余额情况录入表</t>
  </si>
  <si>
    <t>0025</t>
  </si>
  <si>
    <t>sheet5</t>
  </si>
  <si>
    <t>第五部分：补充资料</t>
  </si>
  <si>
    <t>0026</t>
  </si>
  <si>
    <t>L19</t>
  </si>
  <si>
    <t>乡镇一般公共预算收支决算录入表</t>
  </si>
  <si>
    <t>0027</t>
  </si>
  <si>
    <t>L20</t>
  </si>
  <si>
    <t>乡镇政府性基金预算收支决算录入表</t>
  </si>
  <si>
    <t>0028</t>
  </si>
  <si>
    <t>L21</t>
  </si>
  <si>
    <t>乡镇国有资本经营预算收支决算录入表</t>
  </si>
  <si>
    <t>0031</t>
  </si>
  <si>
    <t>L22</t>
  </si>
  <si>
    <t>相关指标录入表</t>
  </si>
  <si>
    <t xml:space="preserve">单位名称  </t>
  </si>
  <si>
    <t>陕西省宝鸡市凤翔区财政局</t>
  </si>
  <si>
    <t xml:space="preserve">单位负责人  </t>
  </si>
  <si>
    <t>辛育才</t>
  </si>
  <si>
    <t xml:space="preserve">处（科、股）负责人  </t>
  </si>
  <si>
    <t>刘文洲</t>
  </si>
  <si>
    <t xml:space="preserve">经办人  </t>
  </si>
  <si>
    <t>刘丹</t>
  </si>
  <si>
    <t xml:space="preserve">联系电话  </t>
  </si>
  <si>
    <t>0917-7212595</t>
  </si>
  <si>
    <t xml:space="preserve">单位地址  </t>
  </si>
  <si>
    <t>凤翔区西区凤舞路东段</t>
  </si>
  <si>
    <t xml:space="preserve">单位邮编  </t>
  </si>
  <si>
    <t>721400</t>
  </si>
  <si>
    <t xml:space="preserve">单位级次  </t>
  </si>
  <si>
    <t>区县级</t>
  </si>
  <si>
    <t xml:space="preserve">所在地区类型  </t>
  </si>
  <si>
    <t>省</t>
  </si>
  <si>
    <t xml:space="preserve">地区属性  </t>
  </si>
  <si>
    <t>西部</t>
  </si>
  <si>
    <t xml:space="preserve">计划单列市属性  </t>
  </si>
  <si>
    <t>无</t>
  </si>
  <si>
    <t xml:space="preserve">自治州属性  </t>
  </si>
  <si>
    <t xml:space="preserve">区县类型  </t>
  </si>
  <si>
    <t>县级区</t>
  </si>
  <si>
    <t xml:space="preserve">贫困县  </t>
  </si>
  <si>
    <t>否</t>
  </si>
  <si>
    <t xml:space="preserve">自治县  </t>
  </si>
  <si>
    <t xml:space="preserve">省直管县  </t>
  </si>
  <si>
    <t xml:space="preserve">省直属县  </t>
  </si>
  <si>
    <t xml:space="preserve">区域面积  </t>
  </si>
  <si>
    <t>(平方公里)</t>
  </si>
  <si>
    <t xml:space="preserve">行政区划代码  </t>
  </si>
  <si>
    <t>610305</t>
  </si>
  <si>
    <t>录 入 表 目 录</t>
  </si>
  <si>
    <t>表号</t>
  </si>
  <si>
    <t>表名</t>
  </si>
  <si>
    <t>页码</t>
  </si>
  <si>
    <t>基础信息表</t>
  </si>
  <si>
    <t>录入01表</t>
  </si>
  <si>
    <t>第一部分:一般公共预算</t>
  </si>
  <si>
    <t>录入02表</t>
  </si>
  <si>
    <t>录入03表</t>
  </si>
  <si>
    <t>录入04表</t>
  </si>
  <si>
    <t>录入05表</t>
  </si>
  <si>
    <t>录入06表</t>
  </si>
  <si>
    <t>录入07表</t>
  </si>
  <si>
    <t>录入08表</t>
  </si>
  <si>
    <t>第二部分:政府性基金预算</t>
  </si>
  <si>
    <t>录入09表</t>
  </si>
  <si>
    <t>录入10表</t>
  </si>
  <si>
    <t>录入11表</t>
  </si>
  <si>
    <t>录入12表</t>
  </si>
  <si>
    <t>录入13表</t>
  </si>
  <si>
    <t>录入14表</t>
  </si>
  <si>
    <t>第三部分:国有资本经营预算</t>
  </si>
  <si>
    <t>录入15表</t>
  </si>
  <si>
    <t>录入16表</t>
  </si>
  <si>
    <t>录入17表</t>
  </si>
  <si>
    <t>录入18表</t>
  </si>
  <si>
    <t>录入19表</t>
  </si>
  <si>
    <t>第五部分:补充资料</t>
  </si>
  <si>
    <t>录入20表</t>
  </si>
  <si>
    <t>录入21表</t>
  </si>
  <si>
    <t>录入22表</t>
  </si>
  <si>
    <t>科目编码</t>
  </si>
  <si>
    <t>科目名称</t>
  </si>
  <si>
    <t>决算数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</si>
  <si>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</si>
  <si>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</si>
  <si>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</si>
  <si>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</si>
  <si>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</si>
  <si>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</si>
  <si>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</si>
  <si>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</si>
  <si>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</si>
  <si>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</si>
  <si>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</si>
  <si>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</si>
  <si>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</si>
  <si>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</si>
  <si>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</si>
  <si>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</si>
  <si>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</si>
  <si>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</si>
  <si>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</si>
  <si>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</si>
  <si>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</si>
  <si>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</si>
  <si>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</si>
  <si>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</si>
  <si>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</si>
  <si>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</si>
  <si>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</si>
  <si>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</si>
  <si>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</si>
  <si>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</si>
  <si>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</si>
  <si>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</si>
  <si>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</si>
  <si>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</si>
  <si>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</si>
  <si>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</si>
  <si>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</si>
  <si>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</si>
  <si>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</si>
  <si>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</si>
  <si>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</si>
  <si>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</si>
  <si>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</si>
  <si>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</si>
  <si>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</si>
  <si>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</si>
  <si>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</si>
  <si>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</si>
  <si>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</si>
  <si>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</si>
  <si>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</si>
  <si>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</si>
  <si>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</si>
  <si>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</si>
  <si>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</si>
  <si>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</si>
  <si>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</si>
  <si>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</si>
  <si>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</si>
  <si>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</si>
  <si>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</si>
  <si>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</si>
  <si>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</si>
  <si>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</si>
  <si>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</si>
  <si>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</si>
  <si>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</si>
  <si>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</si>
  <si>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</si>
  <si>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</si>
  <si>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</si>
  <si>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</si>
  <si>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</si>
  <si>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</si>
  <si>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</si>
  <si>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</si>
  <si>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</si>
  <si>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</si>
  <si>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</si>
  <si>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</si>
  <si>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</si>
  <si>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</si>
  <si>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</si>
  <si>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</si>
  <si>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</si>
  <si>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</si>
  <si>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</si>
  <si>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</si>
  <si>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</si>
  <si>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</si>
  <si>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</si>
  <si>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</si>
  <si>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</si>
  <si>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</si>
  <si>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</si>
  <si>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</si>
  <si>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</si>
  <si>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</si>
  <si>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</si>
  <si>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</si>
  <si>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</si>
  <si>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</si>
  <si>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</si>
  <si>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</si>
  <si>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</si>
  <si>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</si>
  <si>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</si>
  <si>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</si>
  <si>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</si>
  <si>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</si>
  <si>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</si>
  <si>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</si>
  <si>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</si>
  <si>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</si>
  <si>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</si>
  <si>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</si>
  <si>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</si>
  <si>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</si>
  <si>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</si>
  <si>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</si>
  <si>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</si>
  <si>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</si>
  <si>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</si>
  <si>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</si>
  <si>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</si>
  <si>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</si>
  <si>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</si>
  <si>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</si>
  <si>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</si>
  <si>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</si>
  <si>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</si>
  <si>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</si>
  <si>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</si>
  <si>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</si>
  <si>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</si>
  <si>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</si>
  <si>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</si>
  <si>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</si>
  <si>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</si>
  <si>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</si>
  <si>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</si>
  <si>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</si>
  <si>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</si>
  <si>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</si>
  <si>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</si>
  <si>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</si>
  <si>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</si>
  <si>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</si>
  <si>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</si>
  <si>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</si>
  <si>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</si>
  <si>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</si>
  <si>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</si>
  <si>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</si>
  <si>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</si>
  <si>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</si>
  <si>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</si>
  <si>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</si>
  <si>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</si>
  <si>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</si>
  <si>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</si>
  <si>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</si>
  <si>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</si>
  <si>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</si>
  <si>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</si>
  <si>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</si>
  <si>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</si>
  <si>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</si>
  <si>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</si>
  <si>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</si>
  <si>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</si>
  <si>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</si>
  <si>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</si>
  <si>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</si>
  <si>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</si>
  <si>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</si>
  <si>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</si>
  <si>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</si>
  <si>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</si>
  <si>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</si>
  <si>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</si>
  <si>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</si>
  <si>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</si>
  <si>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</si>
  <si>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</si>
  <si>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</si>
  <si>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</si>
  <si>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</si>
  <si>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</si>
  <si>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</si>
  <si>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</si>
  <si>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</si>
  <si>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</si>
  <si>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</si>
  <si>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</si>
  <si>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</si>
  <si>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</si>
  <si>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</si>
  <si>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</si>
  <si>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</si>
  <si>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</si>
  <si>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</si>
  <si>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</si>
  <si>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</si>
  <si>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</si>
  <si>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</si>
  <si>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</si>
  <si>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</si>
  <si>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</si>
  <si>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</si>
  <si>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</si>
  <si>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</si>
  <si>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</si>
  <si>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</si>
  <si>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</si>
  <si>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</si>
  <si>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</si>
  <si>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</si>
  <si>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</si>
  <si>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</si>
  <si>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</si>
  <si>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</si>
  <si>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</si>
  <si>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</si>
  <si>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</si>
  <si>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</si>
  <si>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</si>
  <si>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</si>
  <si>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</si>
  <si>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</si>
  <si>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</si>
  <si>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</si>
  <si>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</si>
  <si>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</si>
  <si>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</si>
  <si>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</si>
  <si>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</si>
  <si>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</si>
  <si>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</si>
  <si>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</si>
  <si>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</si>
  <si>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</si>
  <si>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</si>
  <si>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</si>
  <si>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</si>
  <si>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</si>
  <si>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</si>
  <si>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</si>
  <si>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</si>
  <si>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</si>
  <si>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</si>
  <si>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</si>
  <si>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</si>
  <si>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</si>
  <si>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</si>
  <si>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</si>
  <si>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</si>
  <si>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</si>
  <si>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</si>
  <si>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</si>
  <si>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</si>
  <si>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</si>
  <si>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</si>
  <si>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</si>
  <si>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</si>
  <si>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</si>
  <si>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</si>
  <si>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</si>
  <si>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</si>
  <si>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</si>
  <si>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</si>
  <si>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</si>
  <si>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</si>
  <si>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</si>
  <si>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</si>
  <si>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</si>
  <si>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</si>
  <si>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</si>
  <si>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</si>
  <si>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</si>
  <si>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</si>
  <si>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</si>
  <si>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</si>
  <si>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</si>
  <si>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</si>
  <si>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</si>
  <si>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</si>
  <si>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</si>
  <si>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</si>
  <si>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</si>
  <si>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</si>
  <si>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</si>
  <si>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</si>
  <si>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</si>
  <si>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</si>
  <si>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</si>
  <si>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</si>
  <si>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</si>
  <si>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</si>
  <si>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</si>
  <si>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</si>
  <si>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</si>
  <si>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</si>
  <si>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</si>
  <si>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</si>
  <si>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</si>
  <si>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</si>
  <si>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</si>
  <si>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</si>
  <si>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</si>
  <si>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</si>
  <si>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</si>
  <si>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</si>
  <si>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</si>
  <si>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</si>
  <si>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</si>
  <si>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</si>
  <si>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</si>
  <si>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</si>
  <si>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</si>
  <si>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</si>
  <si>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</si>
  <si>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</si>
  <si>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</si>
  <si>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</si>
  <si>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</si>
  <si>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</si>
  <si>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</si>
  <si>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</si>
  <si>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</si>
  <si>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</si>
  <si>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</si>
  <si>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</si>
  <si>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</si>
  <si>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</si>
  <si>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</si>
  <si>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</si>
  <si>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</si>
  <si>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</si>
  <si>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</si>
  <si>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</si>
  <si>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</si>
  <si>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</si>
  <si>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</si>
  <si>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</si>
  <si>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</si>
  <si>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</si>
  <si>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</si>
  <si>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</si>
  <si>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</si>
  <si>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</si>
  <si>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</si>
  <si>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</si>
  <si>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</si>
  <si>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</si>
  <si>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</si>
  <si>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</si>
  <si>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</si>
  <si>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</si>
  <si>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</si>
  <si>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</si>
  <si>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</si>
  <si>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</si>
  <si>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</si>
  <si>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</si>
  <si>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</si>
  <si>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</si>
  <si>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</si>
  <si>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</si>
  <si>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</si>
  <si>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</si>
  <si>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</si>
  <si>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</si>
  <si>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</si>
  <si>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</si>
  <si>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</si>
  <si>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</si>
  <si>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</si>
  <si>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</si>
  <si>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</si>
  <si>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</si>
  <si>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</si>
  <si>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</si>
  <si>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</si>
  <si>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</si>
  <si>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</si>
  <si>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</si>
  <si>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</si>
  <si>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</si>
  <si>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</si>
  <si>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</si>
  <si>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</si>
  <si>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</si>
  <si>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</si>
  <si>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</si>
  <si>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</si>
  <si>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</si>
  <si>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</si>
  <si>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</si>
  <si>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</si>
  <si>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</si>
  <si>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</si>
  <si>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</si>
  <si>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</si>
  <si>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</si>
  <si>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</si>
  <si>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</si>
  <si>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</si>
  <si>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</si>
  <si>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</si>
  <si>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</si>
  <si>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</si>
  <si>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</si>
  <si>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</si>
  <si>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</si>
  <si>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</si>
  <si>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</si>
  <si>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</si>
  <si>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</si>
  <si>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</si>
  <si>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</si>
  <si>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</si>
  <si>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</si>
  <si>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</si>
  <si>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</si>
  <si>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</si>
  <si>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</si>
  <si>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</si>
  <si>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</si>
  <si>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</si>
  <si>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</si>
  <si>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</si>
  <si>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</si>
  <si>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</si>
  <si>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</si>
  <si>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</si>
  <si>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</si>
  <si>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</si>
  <si>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</si>
  <si>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</si>
  <si>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</si>
  <si>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</si>
  <si>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</si>
  <si>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</si>
  <si>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</si>
  <si>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</si>
  <si>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</si>
  <si>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</si>
  <si>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</si>
  <si>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</si>
  <si>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</si>
  <si>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</si>
  <si>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</si>
  <si>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</si>
  <si>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</si>
  <si>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</si>
  <si>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</si>
  <si>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</si>
  <si>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</si>
  <si>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</si>
  <si>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</si>
  <si>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</si>
  <si>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</si>
  <si>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</si>
  <si>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</si>
  <si>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</si>
  <si>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</si>
  <si>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</si>
  <si>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</si>
  <si>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</si>
  <si>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</si>
  <si>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</si>
  <si>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</si>
  <si>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</si>
  <si>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</si>
  <si>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</si>
  <si>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</si>
  <si>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</si>
  <si>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</si>
  <si>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</si>
  <si>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</si>
  <si>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</si>
  <si>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</si>
  <si>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</si>
  <si>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</si>
  <si>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</si>
  <si>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</si>
  <si>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</si>
  <si>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</si>
  <si>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</si>
  <si>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</si>
  <si>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</si>
  <si>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</si>
  <si>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</si>
  <si>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</si>
  <si>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</si>
  <si>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</si>
  <si>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</si>
  <si>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</si>
  <si>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</si>
  <si>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</si>
  <si>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</si>
  <si>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</si>
  <si>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</si>
  <si>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</si>
  <si>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</si>
  <si>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</si>
  <si>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</si>
  <si>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</si>
  <si>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</si>
  <si>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</si>
  <si>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</si>
  <si>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</si>
  <si>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</si>
  <si>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</si>
  <si>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</si>
  <si>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</si>
  <si>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</si>
  <si>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</si>
  <si>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</si>
  <si>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</si>
  <si>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</si>
  <si>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</si>
  <si>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</si>
  <si>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</si>
  <si>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</si>
  <si>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</si>
  <si>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</si>
  <si>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</si>
  <si>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</si>
  <si>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</si>
  <si>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</si>
  <si>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</si>
  <si>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</si>
  <si>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</si>
  <si>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</si>
  <si>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</si>
  <si>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</si>
  <si>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</si>
  <si>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</si>
  <si>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</si>
  <si>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</si>
  <si>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</si>
  <si>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</si>
  <si>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</si>
  <si>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</si>
  <si>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</si>
  <si>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</si>
  <si>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</si>
  <si>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</si>
  <si>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</si>
  <si>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</si>
  <si>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</si>
  <si>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</si>
  <si>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</si>
  <si>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</si>
  <si>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</si>
  <si>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</si>
  <si>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</si>
  <si>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</si>
  <si>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</si>
  <si>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</si>
  <si>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</si>
  <si>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</si>
  <si>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</si>
  <si>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</si>
  <si>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</si>
  <si>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</si>
  <si>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</si>
  <si>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</si>
  <si>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</si>
  <si>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</si>
  <si>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</si>
  <si>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</si>
  <si>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</si>
  <si>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</si>
  <si>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</si>
  <si>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</si>
  <si>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</si>
  <si>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</si>
  <si>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</si>
  <si>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</si>
  <si>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</si>
  <si>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</si>
  <si>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</si>
  <si>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</si>
  <si>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</si>
  <si>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</si>
  <si>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</si>
  <si>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</si>
  <si>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</si>
  <si>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</si>
  <si>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</si>
  <si>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</si>
  <si>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</si>
  <si>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</si>
  <si>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</si>
  <si>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</si>
  <si>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</si>
  <si>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</si>
  <si>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</si>
  <si>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</si>
  <si>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</si>
  <si>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</si>
  <si>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</si>
  <si>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</si>
  <si>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</si>
  <si>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</si>
  <si>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</si>
  <si>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</si>
  <si>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</si>
  <si>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</si>
  <si>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</si>
  <si>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</si>
  <si>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</si>
  <si>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</si>
  <si>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</si>
  <si>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</si>
  <si>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</si>
  <si>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</si>
  <si>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</si>
  <si>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</si>
  <si>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</si>
  <si>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</si>
  <si>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</si>
  <si>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</si>
  <si>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</si>
  <si>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</si>
  <si>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</si>
  <si>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</si>
  <si>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</si>
  <si>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</si>
  <si>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</si>
  <si>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</si>
  <si>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</si>
  <si>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</si>
  <si>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</si>
  <si>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</si>
  <si>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</si>
  <si>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</si>
  <si>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</si>
  <si>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</si>
  <si>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</si>
  <si>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</si>
  <si>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</si>
  <si>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</si>
  <si>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</si>
  <si>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</si>
  <si>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</si>
  <si>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</si>
  <si>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</si>
  <si>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</si>
  <si>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</si>
  <si>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</si>
  <si>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</si>
  <si>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</si>
  <si>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</si>
  <si>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</si>
  <si>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</si>
  <si>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</si>
  <si>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</si>
  <si>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</si>
  <si>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</si>
  <si>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</si>
  <si>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</si>
  <si>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</si>
  <si>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</si>
  <si>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</si>
  <si>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</si>
  <si>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</si>
  <si>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</si>
  <si>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</si>
  <si>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</si>
  <si>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</si>
  <si>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</si>
  <si>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</si>
  <si>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</si>
  <si>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</si>
  <si>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</si>
  <si>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</si>
  <si>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</si>
  <si>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</si>
  <si>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</si>
  <si>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</si>
  <si>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</si>
  <si>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</si>
  <si>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</si>
  <si>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</si>
  <si>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</si>
  <si>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</si>
  <si>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</si>
  <si>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</si>
  <si>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</si>
  <si>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</si>
  <si>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</si>
  <si>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</si>
  <si>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</si>
  <si>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</si>
  <si>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</si>
  <si>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</si>
  <si>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</si>
  <si>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</si>
  <si>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</si>
  <si>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</si>
  <si>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</si>
  <si>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</si>
  <si>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</si>
  <si>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</si>
  <si>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</si>
  <si>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</si>
  <si>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</si>
  <si>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</si>
  <si>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</si>
  <si>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</si>
  <si>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</si>
  <si>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</si>
  <si>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</si>
  <si>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</si>
  <si>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</si>
  <si>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</si>
  <si>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</si>
  <si>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</si>
  <si>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</si>
  <si>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</si>
  <si>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</si>
  <si>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</si>
  <si>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</si>
  <si>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</si>
  <si>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</si>
  <si>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</si>
  <si>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</si>
  <si>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</si>
  <si>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</si>
  <si>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</si>
  <si>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</si>
  <si>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</si>
  <si>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</si>
  <si>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</si>
  <si>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</si>
  <si>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</si>
  <si>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</si>
  <si>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</si>
  <si>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</si>
  <si>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</si>
  <si>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</si>
  <si>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</si>
  <si>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</si>
  <si>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</si>
  <si>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</si>
  <si>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</si>
  <si>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</si>
  <si>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</si>
  <si>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</si>
  <si>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</si>
  <si>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</si>
  <si>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</si>
  <si>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</si>
  <si>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</si>
  <si>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</si>
  <si>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</si>
  <si>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</si>
  <si>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</si>
  <si>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</si>
  <si>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</si>
  <si>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</si>
  <si>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</si>
  <si>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</si>
  <si>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</si>
  <si>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</si>
  <si>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</si>
  <si>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</si>
  <si>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</si>
  <si>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</si>
  <si>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</si>
  <si>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</si>
  <si>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</si>
  <si>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</si>
  <si>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</si>
  <si>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</si>
  <si>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</si>
  <si>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</si>
  <si>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</si>
  <si>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</si>
  <si>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</si>
  <si>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</si>
  <si>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</si>
  <si>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</si>
  <si>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</si>
  <si>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</si>
  <si>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</si>
  <si>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</si>
  <si>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</si>
  <si>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</si>
  <si>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</si>
  <si>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</si>
  <si>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</si>
  <si>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</si>
  <si>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</si>
  <si>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</si>
  <si>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</si>
  <si>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</si>
  <si>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</si>
  <si>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</si>
  <si>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</si>
  <si>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</si>
  <si>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</si>
  <si>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</si>
  <si>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</si>
  <si>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</si>
  <si>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</si>
  <si>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</si>
  <si>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</si>
  <si>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</si>
  <si>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</si>
  <si>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</si>
  <si>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</si>
  <si>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</si>
  <si>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</si>
  <si>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</si>
  <si>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</si>
  <si>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</si>
  <si>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</si>
  <si>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</si>
  <si>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</si>
  <si>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</si>
  <si>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</si>
  <si>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</si>
  <si>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</si>
  <si>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</si>
  <si>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</si>
  <si>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</si>
  <si>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</si>
  <si>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</si>
  <si>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</si>
  <si>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</si>
  <si>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</si>
  <si>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</si>
  <si>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</si>
  <si>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</si>
  <si>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</si>
  <si>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</si>
  <si>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</si>
  <si>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</si>
  <si>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</si>
  <si>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</si>
  <si>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</si>
  <si>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</si>
  <si>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</si>
  <si>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</si>
  <si>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</si>
  <si>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</si>
  <si>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</si>
  <si>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</si>
  <si>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</si>
  <si>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</si>
  <si>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</si>
  <si>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</si>
  <si>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</si>
  <si>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</si>
  <si>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</si>
  <si>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</si>
  <si>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</si>
  <si>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</si>
  <si>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</si>
  <si>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</si>
  <si>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</si>
  <si>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</si>
  <si>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</si>
  <si>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</si>
  <si>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</si>
  <si>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</si>
  <si>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</si>
  <si>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</si>
  <si>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</si>
  <si>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</si>
  <si>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</si>
  <si>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</si>
  <si>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</si>
  <si>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</si>
  <si>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</si>
  <si>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</si>
  <si>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</si>
  <si>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</si>
  <si>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</si>
  <si>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</si>
  <si>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</si>
  <si>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</si>
  <si>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</si>
  <si>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</si>
  <si>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</si>
  <si>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</si>
  <si>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</si>
  <si>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</si>
  <si>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</si>
  <si>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</si>
  <si>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</si>
  <si>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</si>
  <si>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</si>
  <si>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</si>
  <si>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</si>
  <si>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</si>
  <si>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</si>
  <si>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</si>
  <si>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</si>
  <si>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</si>
  <si>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</si>
  <si>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</si>
  <si>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</si>
  <si>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</si>
  <si>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</si>
  <si>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</si>
  <si>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</si>
  <si>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</si>
  <si>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</si>
  <si>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</si>
  <si>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</si>
  <si>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</si>
  <si>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</si>
  <si>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</si>
  <si>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</si>
  <si>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</si>
  <si>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</si>
  <si>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</si>
  <si>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</si>
  <si>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</si>
  <si>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</si>
  <si>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</si>
  <si>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</si>
  <si>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</si>
  <si>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</si>
  <si>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</si>
  <si>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</si>
  <si>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</si>
  <si>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</si>
  <si>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</si>
  <si>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</si>
  <si>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</si>
  <si>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</si>
  <si>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</si>
  <si>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</si>
  <si>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</si>
  <si>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</si>
  <si>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</si>
  <si>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</si>
  <si>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</si>
  <si>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</si>
  <si>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</si>
  <si>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</si>
  <si>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</si>
  <si>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</si>
  <si>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</si>
  <si>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</si>
  <si>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</si>
  <si>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</si>
  <si>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</si>
  <si>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</si>
  <si>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</si>
  <si>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</si>
  <si>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</si>
  <si>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</si>
  <si>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</si>
  <si>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</si>
  <si>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</si>
  <si>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</si>
  <si>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</si>
  <si>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</si>
  <si>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</si>
  <si>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</si>
  <si>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</si>
  <si>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</si>
  <si>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</si>
  <si>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</si>
  <si>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</si>
  <si>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</si>
  <si>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</si>
  <si>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</si>
  <si>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</si>
  <si>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</si>
  <si>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</si>
  <si>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</si>
  <si>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</si>
  <si>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</si>
  <si>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</si>
  <si>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</si>
  <si>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</si>
  <si>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</si>
  <si>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</si>
  <si>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</si>
  <si>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</si>
  <si>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</si>
  <si>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</si>
  <si>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</si>
  <si>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</si>
  <si>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</si>
  <si>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</si>
  <si>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</si>
  <si>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</si>
  <si>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</si>
  <si>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</si>
  <si>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</si>
  <si>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</si>
  <si>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</si>
  <si>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</si>
  <si>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</si>
  <si>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</si>
  <si>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</si>
  <si>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</si>
  <si>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</si>
  <si>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</si>
  <si>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</si>
  <si>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</si>
  <si>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</si>
  <si>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</si>
  <si>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</si>
  <si>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</si>
  <si>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</si>
  <si>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</si>
  <si>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</si>
  <si>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</si>
  <si>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</si>
  <si>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</si>
  <si>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</si>
  <si>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</si>
  <si>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</si>
  <si>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</si>
  <si>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</si>
  <si>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</si>
  <si>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</si>
  <si>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</si>
  <si>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</si>
  <si>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</si>
  <si>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</si>
  <si>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</si>
  <si>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</si>
  <si>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</si>
  <si>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</si>
  <si>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</si>
  <si>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</si>
  <si>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</si>
  <si>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</si>
  <si>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</si>
  <si>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</si>
  <si>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</si>
  <si>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</si>
  <si>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</si>
  <si>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</si>
  <si>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</si>
  <si>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</si>
  <si>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</si>
  <si>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</si>
  <si>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</si>
  <si>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</si>
  <si>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</si>
  <si>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</si>
  <si>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</si>
  <si>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</si>
  <si>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</si>
  <si>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</si>
  <si>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</si>
  <si>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</si>
  <si>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</si>
  <si>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</si>
  <si>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</si>
  <si>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</si>
  <si>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</si>
  <si>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</si>
  <si>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</si>
  <si>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</si>
  <si>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</si>
  <si>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</si>
  <si>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</si>
  <si>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</si>
  <si>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</si>
  <si>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</si>
  <si>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</si>
  <si>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</si>
  <si>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</si>
  <si>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</si>
  <si>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</si>
  <si>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</si>
  <si>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</si>
  <si>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</si>
  <si>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</si>
  <si>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</si>
  <si>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</si>
  <si>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</si>
  <si>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</si>
  <si>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</si>
  <si>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</si>
  <si>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</si>
  <si>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</si>
  <si>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</si>
  <si>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</si>
  <si>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</si>
  <si>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</si>
  <si>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</si>
  <si>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</si>
  <si>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</si>
  <si>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</si>
  <si>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</si>
  <si>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</si>
  <si>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</si>
  <si>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</si>
  <si>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</si>
  <si>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</si>
  <si>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</si>
  <si>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</si>
  <si>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</si>
  <si>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</si>
  <si>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</si>
  <si>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</si>
  <si>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</si>
  <si>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</si>
  <si>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</si>
  <si>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</si>
  <si>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</si>
  <si>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</si>
  <si>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</si>
  <si>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</si>
  <si>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</si>
  <si>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</si>
  <si>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</si>
  <si>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</si>
  <si>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</si>
  <si>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</si>
  <si>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</si>
  <si>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</si>
  <si>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</si>
  <si>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</si>
  <si>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</si>
  <si>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</si>
  <si>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</si>
  <si>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</si>
  <si>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</si>
  <si>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</si>
  <si>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</si>
  <si>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</si>
  <si>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</si>
  <si>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</si>
  <si>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</si>
  <si>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</si>
  <si>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</si>
  <si>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</si>
  <si>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</si>
  <si>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</si>
  <si>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</si>
  <si>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</si>
  <si>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</si>
  <si>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</si>
  <si>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</si>
  <si>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</si>
  <si>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</si>
  <si>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</si>
  <si>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</si>
  <si>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</si>
  <si>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</si>
  <si>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</si>
  <si>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</si>
  <si>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</si>
  <si>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</si>
  <si>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</si>
  <si>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</si>
  <si>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</si>
  <si>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</si>
  <si>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</si>
  <si>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</si>
  <si>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</si>
  <si>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</si>
  <si>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</si>
  <si>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</si>
  <si>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</si>
  <si>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</si>
  <si>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</si>
  <si>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</si>
  <si>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</si>
  <si>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</si>
  <si>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</si>
  <si>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</si>
  <si>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</si>
  <si>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</si>
  <si>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</si>
  <si>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</si>
  <si>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</si>
  <si>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</si>
  <si>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</si>
  <si>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</si>
  <si>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</si>
  <si>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</si>
  <si>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</si>
  <si>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</si>
  <si>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</si>
  <si>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</si>
  <si>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</si>
  <si>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</si>
  <si>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</si>
  <si>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</si>
  <si>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</si>
  <si>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</si>
  <si>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</si>
  <si>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</si>
  <si>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</si>
  <si>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</si>
  <si>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</si>
  <si>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</si>
  <si>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</si>
  <si>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</si>
  <si>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</si>
  <si>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</si>
  <si>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</si>
  <si>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</si>
  <si>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</si>
  <si>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</si>
  <si>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</si>
  <si>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</si>
  <si>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</si>
  <si>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</si>
  <si>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</si>
  <si>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</si>
  <si>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</si>
  <si>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</si>
  <si>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</si>
  <si>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</si>
  <si>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</si>
  <si>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</si>
  <si>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</si>
  <si>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</si>
  <si>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</si>
  <si>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</si>
  <si>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</si>
  <si>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</si>
  <si>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</si>
  <si>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</si>
  <si>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</si>
  <si>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</si>
  <si>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</si>
  <si>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</si>
  <si>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</si>
  <si>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</si>
  <si>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</si>
  <si>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</si>
  <si>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</si>
  <si>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</si>
  <si>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</si>
  <si>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</si>
  <si>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</si>
  <si>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</si>
  <si>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</si>
  <si>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</si>
  <si>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</si>
  <si>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</si>
  <si>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</si>
  <si>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</si>
  <si>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</si>
  <si>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</si>
  <si>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</si>
  <si>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</si>
  <si>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</si>
  <si>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</si>
  <si>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</si>
  <si>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</si>
  <si>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</si>
  <si>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</si>
  <si>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</si>
  <si>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</si>
  <si>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</si>
  <si>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</si>
  <si>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</si>
  <si>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</si>
  <si>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</si>
  <si>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</si>
  <si>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</si>
  <si>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</si>
  <si>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</si>
  <si>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</si>
  <si>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</si>
  <si>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</si>
  <si>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</si>
  <si>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</si>
  <si>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</si>
  <si>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</si>
  <si>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</si>
  <si>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</si>
  <si>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</si>
  <si>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</si>
  <si>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</si>
  <si>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</si>
  <si>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</si>
  <si>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</si>
  <si>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</si>
  <si>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</si>
  <si>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</si>
  <si>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</si>
  <si>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</si>
  <si>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</si>
  <si>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</si>
  <si>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</si>
  <si>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</si>
  <si>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</si>
  <si>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</si>
  <si>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</si>
  <si>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</si>
  <si>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</si>
  <si>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</si>
  <si>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</si>
  <si>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</si>
  <si>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</si>
  <si>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</si>
  <si>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</si>
  <si>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</si>
  <si>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</si>
  <si>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</si>
  <si>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</si>
  <si>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</si>
  <si>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</si>
  <si>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</si>
  <si>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</si>
  <si>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</si>
  <si>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</si>
  <si>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</si>
  <si>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</si>
  <si>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</si>
  <si>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</si>
  <si>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</si>
  <si>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</si>
  <si>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</si>
  <si>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</si>
  <si>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</si>
  <si>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</si>
  <si>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</si>
  <si>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</si>
  <si>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</si>
  <si>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</si>
  <si>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</si>
  <si>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</si>
  <si>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</si>
  <si>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</si>
  <si>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</si>
  <si>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</si>
  <si>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</si>
  <si>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</si>
  <si>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</si>
  <si>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</si>
  <si>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</si>
  <si>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</si>
  <si>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</si>
  <si>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</si>
  <si>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</si>
  <si>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</si>
  <si>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</si>
  <si>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</si>
  <si>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</si>
  <si>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</si>
  <si>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</si>
  <si>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</si>
  <si>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</si>
  <si>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</si>
  <si>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</si>
  <si>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</si>
  <si>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</si>
  <si>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</si>
  <si>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</si>
  <si>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</si>
  <si>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</si>
  <si>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</si>
  <si>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</si>
  <si>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</si>
  <si>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</si>
  <si>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巩固拓展脱贫攻坚成果衔接乡村振兴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</si>
  <si>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</si>
  <si>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</si>
  <si>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</si>
  <si>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</si>
  <si>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</si>
  <si>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其他巩固拓展脱贫攻坚成果衔接乡村振兴支出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</si>
  <si>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</si>
  <si>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</si>
  <si>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</si>
  <si>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</si>
  <si>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</si>
  <si>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</si>
  <si>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</si>
  <si>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</si>
  <si>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</si>
  <si>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</si>
  <si>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</si>
  <si>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</si>
  <si>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</si>
  <si>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</si>
  <si>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</si>
  <si>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</si>
  <si>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</si>
  <si>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</si>
  <si>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</si>
  <si>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</si>
  <si>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</si>
  <si>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</si>
  <si>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</si>
  <si>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</si>
  <si>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</si>
  <si>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</si>
  <si>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</si>
  <si>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</si>
  <si>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</si>
  <si>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</si>
  <si>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</si>
  <si>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</si>
  <si>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</si>
  <si>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</si>
  <si>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</si>
  <si>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</si>
  <si>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</si>
  <si>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</si>
  <si>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</si>
  <si>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</si>
  <si>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</si>
  <si>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</si>
  <si>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</si>
  <si>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</si>
  <si>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</si>
  <si>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</si>
  <si>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</si>
  <si>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</si>
  <si>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</si>
  <si>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</si>
  <si>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</si>
  <si>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</si>
  <si>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</si>
  <si>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</si>
  <si>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</si>
  <si>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</si>
  <si>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</si>
  <si>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</si>
  <si>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</si>
  <si>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</si>
  <si>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</si>
  <si>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</si>
  <si>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</si>
  <si>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</si>
  <si>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</si>
  <si>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</si>
  <si>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</si>
  <si>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</si>
  <si>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</si>
  <si>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</si>
  <si>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</si>
  <si>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</si>
  <si>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</si>
  <si>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</si>
  <si>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</si>
  <si>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</si>
  <si>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</si>
  <si>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</si>
  <si>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</si>
  <si>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</si>
  <si>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</si>
  <si>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</si>
  <si>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</si>
  <si>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</si>
  <si>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</si>
  <si>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</si>
  <si>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</si>
  <si>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</si>
  <si>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</si>
  <si>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</si>
  <si>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</si>
  <si>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</si>
  <si>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</si>
  <si>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</si>
  <si>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</si>
  <si>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</si>
  <si>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</si>
  <si>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</si>
  <si>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</si>
  <si>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</si>
  <si>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</si>
  <si>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</si>
  <si>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</si>
  <si>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</si>
  <si>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</si>
  <si>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</si>
  <si>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</si>
  <si>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</si>
  <si>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</si>
  <si>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</si>
  <si>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</si>
  <si>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</si>
  <si>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</si>
  <si>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</si>
  <si>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</si>
  <si>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</si>
  <si>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</si>
  <si>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</si>
  <si>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</si>
  <si>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</si>
  <si>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</si>
  <si>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</si>
  <si>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</si>
  <si>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</si>
  <si>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</si>
  <si>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</si>
  <si>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</si>
  <si>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</si>
  <si>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</si>
  <si>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</si>
  <si>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</si>
  <si>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</si>
  <si>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</si>
  <si>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</si>
  <si>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</si>
  <si>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</si>
  <si>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</si>
  <si>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</si>
  <si>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</si>
  <si>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</si>
  <si>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</si>
  <si>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</si>
  <si>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</si>
  <si>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</si>
  <si>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</si>
  <si>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</si>
  <si>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</si>
  <si>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</si>
  <si>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</si>
  <si>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</si>
  <si>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</si>
  <si>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</si>
  <si>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</si>
  <si>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</si>
  <si>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</si>
  <si>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</si>
  <si>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</si>
  <si>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</si>
  <si>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</si>
  <si>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</si>
  <si>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</si>
  <si>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</si>
  <si>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</si>
  <si>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</si>
  <si>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</si>
  <si>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</si>
  <si>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</si>
  <si>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</si>
  <si>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</si>
  <si>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</si>
  <si>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</si>
  <si>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</si>
  <si>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</si>
  <si>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</si>
  <si>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</si>
  <si>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</si>
  <si>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</si>
  <si>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</si>
  <si>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</si>
  <si>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</si>
  <si>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</si>
  <si>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</si>
  <si>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</si>
  <si>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</si>
  <si>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</si>
  <si>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</si>
  <si>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</si>
  <si>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</si>
  <si>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</si>
  <si>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</si>
  <si>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</si>
  <si>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</si>
  <si>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</si>
  <si>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</si>
  <si>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</si>
  <si>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</si>
  <si>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</si>
  <si>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</si>
  <si>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</si>
  <si>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</si>
  <si>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</si>
  <si>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</si>
  <si>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</si>
  <si>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</si>
  <si>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</si>
  <si>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</si>
  <si>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</si>
  <si>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</si>
  <si>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</si>
  <si>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</si>
  <si>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</si>
  <si>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</si>
  <si>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</si>
  <si>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</si>
  <si>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</si>
  <si>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</si>
  <si>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</si>
  <si>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</si>
  <si>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</si>
  <si>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</si>
  <si>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</si>
  <si>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</si>
  <si>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</si>
  <si>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</si>
  <si>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</si>
  <si>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</si>
  <si>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</si>
  <si>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</si>
  <si>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</si>
  <si>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</si>
  <si>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</si>
  <si>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</si>
  <si>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</si>
  <si>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</si>
  <si>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</si>
  <si>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</si>
  <si>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</si>
  <si>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</si>
  <si>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</si>
  <si>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</si>
  <si>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</si>
  <si>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</si>
  <si>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</si>
  <si>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</si>
  <si>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</si>
  <si>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</si>
  <si>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</si>
  <si>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</si>
  <si>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</si>
  <si>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</si>
  <si>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</si>
  <si>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</si>
  <si>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</si>
  <si>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</si>
  <si>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</si>
  <si>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</si>
  <si>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</si>
  <si>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</si>
  <si>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</si>
  <si>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</si>
  <si>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</si>
  <si>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</si>
  <si>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</si>
  <si>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</si>
  <si>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</si>
  <si>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</si>
  <si>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</si>
  <si>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</si>
  <si>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</si>
  <si>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</si>
  <si>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</si>
  <si>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</si>
  <si>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</si>
  <si>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</si>
  <si>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</si>
  <si>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</si>
  <si>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</si>
  <si>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</si>
  <si>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</si>
  <si>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</si>
  <si>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</si>
  <si>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</si>
  <si>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</si>
  <si>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</si>
  <si>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</si>
  <si>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</si>
  <si>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</si>
  <si>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</si>
  <si>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</si>
  <si>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</si>
  <si>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</si>
  <si>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</si>
  <si>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</si>
  <si>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</si>
  <si>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</si>
  <si>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</si>
  <si>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</si>
  <si>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</si>
  <si>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</si>
  <si>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</si>
  <si>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</si>
  <si>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</si>
  <si>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</si>
  <si>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</si>
  <si>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</si>
  <si>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</si>
  <si>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</si>
  <si>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</si>
  <si>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</si>
  <si>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预算数</t>
  </si>
  <si>
    <t>调整预算数</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</si>
  <si>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</si>
  <si>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</si>
  <si>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</si>
  <si>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</si>
  <si>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</si>
  <si>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</si>
  <si>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</si>
  <si>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</si>
  <si>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</si>
  <si>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</si>
  <si>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</si>
  <si>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</si>
  <si>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</si>
  <si>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</si>
  <si>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</si>
  <si>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</si>
  <si>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</si>
  <si>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</si>
  <si>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</si>
  <si>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</si>
  <si>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</si>
  <si>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</si>
  <si>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</si>
  <si>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</si>
  <si>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</si>
  <si>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</si>
  <si>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</si>
  <si>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</si>
  <si>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</si>
  <si>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</si>
  <si>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</si>
  <si>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</si>
  <si>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</si>
  <si>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</si>
  <si>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</si>
  <si>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</si>
  <si>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</si>
  <si>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</si>
  <si>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</si>
  <si>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</si>
  <si>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</si>
  <si>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</si>
  <si>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</si>
  <si>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</si>
  <si>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</si>
  <si>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</si>
  <si>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</si>
  <si>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</si>
  <si>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</si>
  <si>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</si>
  <si>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</si>
  <si>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</si>
  <si>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</si>
  <si>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</si>
  <si>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</si>
  <si>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</si>
  <si>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预备费及预留</t>
  </si>
  <si>
    <t xml:space="preserve">  预备费</t>
  </si>
  <si>
    <t xml:space="preserve">  预留</t>
  </si>
  <si>
    <t>其他支出</t>
  </si>
  <si>
    <t xml:space="preserve">  国家赔偿费用支出</t>
  </si>
  <si>
    <t xml:space="preserve">  对民间非营利组织和群众性自治组织补贴</t>
  </si>
  <si>
    <t xml:space="preserve">  经常性赠与</t>
  </si>
  <si>
    <t xml:space="preserve">  资本性赠与</t>
  </si>
  <si>
    <t>项目</t>
  </si>
  <si>
    <t>决 算 数</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</si>
  <si>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</si>
  <si>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</si>
  <si>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</si>
  <si>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</si>
  <si>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</si>
  <si>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</si>
  <si>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</si>
  <si>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</si>
  <si>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</si>
  <si>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</si>
  <si>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</si>
  <si>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</si>
  <si>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</si>
  <si>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</si>
  <si>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</si>
  <si>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</si>
  <si>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</si>
  <si>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</si>
  <si>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</si>
  <si>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</si>
  <si>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</si>
  <si>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</si>
  <si>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</si>
  <si>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</si>
  <si>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</si>
  <si>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</si>
  <si>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</si>
  <si>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</si>
  <si>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</si>
  <si>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</si>
  <si>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</si>
  <si>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</si>
  <si>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</si>
  <si>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</si>
  <si>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</si>
  <si>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</si>
  <si>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</si>
  <si>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</si>
  <si>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</si>
  <si>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</si>
  <si>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边境地区转移支付收入</t>
  </si>
  <si>
    <t xml:space="preserve">    边境地区转移支付支出</t>
  </si>
  <si>
    <t xml:space="preserve">    巩固拓展脱贫攻坚成果衔接乡村振兴转移支付收入</t>
  </si>
  <si>
    <t xml:space="preserve">    巩固拓展脱贫攻坚成果衔接乡村振兴转移支付支出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</si>
  <si>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</si>
  <si>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</si>
  <si>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</si>
  <si>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</si>
  <si>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</si>
  <si>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</si>
  <si>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</si>
  <si>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</si>
  <si>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</si>
  <si>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</si>
  <si>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</si>
  <si>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</si>
  <si>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</si>
  <si>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</si>
  <si>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</si>
  <si>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</si>
  <si>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医疗卫生共同财政事权转移支付收入  </t>
  </si>
  <si>
    <t xml:space="preserve">    医疗卫生共同财政事权转移支付支出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</si>
  <si>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</si>
  <si>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</si>
  <si>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</si>
  <si>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</si>
  <si>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</si>
  <si>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</si>
  <si>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</si>
  <si>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</si>
  <si>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资源勘探工业信息等共同财政事权转移支付收入  </t>
  </si>
  <si>
    <t xml:space="preserve">    资源勘探工业信息等共同财政事权转移支付支出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</si>
  <si>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</si>
  <si>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</si>
  <si>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</si>
  <si>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</si>
  <si>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</si>
  <si>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</si>
  <si>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</si>
  <si>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</si>
  <si>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</si>
  <si>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</si>
  <si>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灾害防治及应急管理共同财政事权转移支付收入  </t>
  </si>
  <si>
    <t xml:space="preserve">    灾害防治及应急管理共同财政事权转移支付支出  </t>
  </si>
  <si>
    <t xml:space="preserve">    其他共同财政事权转移支付收入  </t>
  </si>
  <si>
    <t xml:space="preserve">    其他共同财政事权转移支付支出 </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</si>
  <si>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</si>
  <si>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</si>
  <si>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</si>
  <si>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</si>
  <si>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</si>
  <si>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</si>
  <si>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</si>
  <si>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</si>
  <si>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</si>
  <si>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</si>
  <si>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</si>
  <si>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</si>
  <si>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</si>
  <si>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</si>
  <si>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</si>
  <si>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</si>
  <si>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</si>
  <si>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</si>
  <si>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</si>
  <si>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</si>
  <si>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</si>
  <si>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</si>
  <si>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</si>
  <si>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</si>
  <si>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</si>
  <si>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下级上解收入</t>
  </si>
  <si>
    <t>上解上级支出</t>
  </si>
  <si>
    <t xml:space="preserve">  体制上解收入</t>
  </si>
  <si>
    <t xml:space="preserve">  体制上解支出</t>
  </si>
  <si>
    <t xml:space="preserve">  专项上解收入</t>
  </si>
  <si>
    <t xml:space="preserve">  专项上解支出</t>
  </si>
  <si>
    <t>待偿债再融资一般债券上年结余</t>
  </si>
  <si>
    <t>上年结余收入</t>
  </si>
  <si>
    <t xml:space="preserve">调入资金   </t>
  </si>
  <si>
    <t>调出资金</t>
  </si>
  <si>
    <t xml:space="preserve">  从政府性基金预算调入</t>
  </si>
  <si>
    <t xml:space="preserve">  调出用于补充超长期特别国债偿债备付金的资金</t>
  </si>
  <si>
    <t xml:space="preserve">  从国有资本经营预算调入</t>
  </si>
  <si>
    <t xml:space="preserve">  调出用于偿还超长期特别国债本金的资金</t>
  </si>
  <si>
    <t xml:space="preserve">  从其他资金调入</t>
  </si>
  <si>
    <t xml:space="preserve">  其他调出资金</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</si>
  <si>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</si>
  <si>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</si>
  <si>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</si>
  <si>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</si>
  <si>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</si>
  <si>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</si>
  <si>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</si>
  <si>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</si>
  <si>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</si>
  <si>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</si>
  <si>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</si>
  <si>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</si>
  <si>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</si>
  <si>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</si>
  <si>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</si>
  <si>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</si>
  <si>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</si>
  <si>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</si>
  <si>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</si>
  <si>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</si>
  <si>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</si>
  <si>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</si>
  <si>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</si>
  <si>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</si>
  <si>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</si>
  <si>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补充预算周转金</t>
  </si>
  <si>
    <t>国债转贷资金上年结余</t>
  </si>
  <si>
    <t>拨付国债转贷资金数</t>
  </si>
  <si>
    <t>国债转贷转补助数</t>
  </si>
  <si>
    <t>国债转贷资金结余</t>
  </si>
  <si>
    <t>动用预算稳定调节基金</t>
  </si>
  <si>
    <t>安排预算稳定调节基金</t>
  </si>
  <si>
    <t>区域间转移性收入</t>
  </si>
  <si>
    <t>区域间转移性支出</t>
  </si>
  <si>
    <t xml:space="preserve">  接受其他地区援助收入</t>
  </si>
  <si>
    <t xml:space="preserve">  援助其他地区支出</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</si>
  <si>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</si>
  <si>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</si>
  <si>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</si>
  <si>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</si>
  <si>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</si>
  <si>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</si>
  <si>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 xml:space="preserve">  生态保护补偿转移性收入</t>
  </si>
  <si>
    <t xml:space="preserve">  生态保护补偿转移性支出</t>
  </si>
  <si>
    <t xml:space="preserve">    其他省(自治区、直辖市、计划单列市)横向生态保护补偿转移性收入</t>
  </si>
  <si>
    <t xml:space="preserve">    其他省(自治区、直辖市、计划单列市)横向生态保护补偿转移性支出</t>
  </si>
  <si>
    <t xml:space="preserve">    省内其他地市(区)横向生态保护补偿转移性收入</t>
  </si>
  <si>
    <t xml:space="preserve">    省内其他地市(区)横向生态保护补偿转移性支出</t>
  </si>
  <si>
    <t xml:space="preserve">    市内其他县市(区)横向生态保护补偿转移性收入</t>
  </si>
  <si>
    <t xml:space="preserve">    市内其他县市(区)横向生态保护补偿转移性支出</t>
  </si>
  <si>
    <t xml:space="preserve">  土地指标调剂转移性收入</t>
  </si>
  <si>
    <t xml:space="preserve">  土地指标调剂转移性支出</t>
  </si>
  <si>
    <t xml:space="preserve">    其他省(自治区、直辖市、计划单列市)横向土地指标调剂转移性收入</t>
  </si>
  <si>
    <t xml:space="preserve">    其他省(自治区、直辖市、计划单列市)横向土地指标调剂转移性支出</t>
  </si>
  <si>
    <t xml:space="preserve">    省内其他地市(区)横向土地指标调剂转移性收入</t>
  </si>
  <si>
    <t xml:space="preserve">    省内其他地市(区)横向土地指标调剂转移性支出</t>
  </si>
  <si>
    <t xml:space="preserve">    市内其他县市(区)横向土地指标调剂转移性收入</t>
  </si>
  <si>
    <t xml:space="preserve">    市内其他县市(区)横向土地指标调剂转移性支出</t>
  </si>
  <si>
    <t xml:space="preserve">  其他转移性收入</t>
  </si>
  <si>
    <t xml:space="preserve">  其他转移性支出</t>
  </si>
  <si>
    <t xml:space="preserve">    其他省(自治区、直辖市、计划单列市)其他转移性收入</t>
  </si>
  <si>
    <t xml:space="preserve">    其他省(自治区、直辖市、计划单列市)其他转移性支出</t>
  </si>
  <si>
    <t xml:space="preserve">    省内其他地市(区)其他转移性收入</t>
  </si>
  <si>
    <t xml:space="preserve">    省内其他地市(区)其他转移性支出</t>
  </si>
  <si>
    <t xml:space="preserve">    市内其他县市(区)其他转移性收入</t>
  </si>
  <si>
    <t xml:space="preserve">    市内其他县市(区)其他转移性支出</t>
  </si>
  <si>
    <t>省补助计划单列市收入</t>
  </si>
  <si>
    <t>计划单列市上解省支出</t>
  </si>
  <si>
    <t>计划单列市上解省收入</t>
  </si>
  <si>
    <t>省补助计划单列市支出</t>
  </si>
  <si>
    <t>待偿债再融资一般债券结余</t>
  </si>
  <si>
    <t>年终结余</t>
  </si>
  <si>
    <t>减:结转下年的支出</t>
  </si>
  <si>
    <t>净结余</t>
  </si>
  <si>
    <t>收  入  总  计</t>
  </si>
  <si>
    <t>支  出  总  计</t>
  </si>
  <si>
    <t>变动项目</t>
  </si>
  <si>
    <t>上级专项调整数</t>
  </si>
  <si>
    <t>增加(减少)预算指标</t>
  </si>
  <si>
    <t>小计</t>
  </si>
  <si>
    <t>企业上下划</t>
  </si>
  <si>
    <t>其他</t>
  </si>
  <si>
    <t xml:space="preserve">  个人所得税</t>
  </si>
  <si>
    <t xml:space="preserve">  车船税</t>
  </si>
  <si>
    <t xml:space="preserve">  船舶吨税</t>
  </si>
  <si>
    <t xml:space="preserve">  车辆购置税</t>
  </si>
  <si>
    <t xml:space="preserve">  关税</t>
  </si>
  <si>
    <t xml:space="preserve">  耕地占用税</t>
  </si>
  <si>
    <t xml:space="preserve">  契税</t>
  </si>
  <si>
    <t xml:space="preserve">  烟叶税</t>
  </si>
  <si>
    <t xml:space="preserve">  环境保护税</t>
  </si>
  <si>
    <t xml:space="preserve">  其他税收收入</t>
  </si>
  <si>
    <t xml:space="preserve">  其他收入</t>
  </si>
  <si>
    <t>预算结余</t>
  </si>
  <si>
    <t>结转下年使用数</t>
  </si>
  <si>
    <t>返还性收入</t>
  </si>
  <si>
    <t>一般性转移支付</t>
  </si>
  <si>
    <t>专项转移支付</t>
  </si>
  <si>
    <t>上年结转使用数</t>
  </si>
  <si>
    <t>调入资金</t>
  </si>
  <si>
    <t>动支预备费</t>
  </si>
  <si>
    <t>科目调剂</t>
  </si>
  <si>
    <t>本年短收安排</t>
  </si>
  <si>
    <t>补助下级专款</t>
  </si>
  <si>
    <t>省补助计划单列市</t>
  </si>
  <si>
    <t xml:space="preserve">  其他共产党事务支出</t>
  </si>
  <si>
    <t xml:space="preserve">  其他一般公共服务支出</t>
  </si>
  <si>
    <t xml:space="preserve">  对外宣传</t>
  </si>
  <si>
    <t xml:space="preserve">  其他外交支出</t>
  </si>
  <si>
    <t xml:space="preserve">  国防科研事业</t>
  </si>
  <si>
    <t xml:space="preserve">  专项工程</t>
  </si>
  <si>
    <t xml:space="preserve">  其他国防支出</t>
  </si>
  <si>
    <t xml:space="preserve">  武装警察部队</t>
  </si>
  <si>
    <t xml:space="preserve">  其他公共安全支出</t>
  </si>
  <si>
    <t xml:space="preserve">  其他教育支出</t>
  </si>
  <si>
    <t xml:space="preserve">  其他科学技术支出</t>
  </si>
  <si>
    <t xml:space="preserve">  其他文化旅游体育与传媒支出</t>
  </si>
  <si>
    <t xml:space="preserve">  其他社会保障和就业支出</t>
  </si>
  <si>
    <t xml:space="preserve">  老龄卫生健康事务</t>
  </si>
  <si>
    <t xml:space="preserve">  其他卫生健康支出</t>
  </si>
  <si>
    <t xml:space="preserve">  已垦草原退耕还草</t>
  </si>
  <si>
    <t xml:space="preserve">  能源节约利用</t>
  </si>
  <si>
    <t xml:space="preserve">  可再生能源</t>
  </si>
  <si>
    <t xml:space="preserve">  循环经济</t>
  </si>
  <si>
    <t xml:space="preserve">  其他节能环保支出</t>
  </si>
  <si>
    <t xml:space="preserve">  城乡社区规划与管理</t>
  </si>
  <si>
    <t xml:space="preserve">  城乡社区环境卫生</t>
  </si>
  <si>
    <t xml:space="preserve">  建设市场管理与监督</t>
  </si>
  <si>
    <t xml:space="preserve">  其他城乡社区支出</t>
  </si>
  <si>
    <t xml:space="preserve">  其他农林水支出</t>
  </si>
  <si>
    <t xml:space="preserve">  其他交通运输支出</t>
  </si>
  <si>
    <t xml:space="preserve">  其他资源勘探工业信息等支出</t>
  </si>
  <si>
    <t xml:space="preserve">  其他商业服务业等支出</t>
  </si>
  <si>
    <t xml:space="preserve">  其他金融支出</t>
  </si>
  <si>
    <t xml:space="preserve">  其他自然资源海洋气象等支出</t>
  </si>
  <si>
    <t xml:space="preserve">  其他灾害防治及应急管理支出</t>
  </si>
  <si>
    <t>预备费</t>
  </si>
  <si>
    <t xml:space="preserve">  年初预留</t>
  </si>
  <si>
    <t xml:space="preserve">  中央政府国内债务付息支出</t>
  </si>
  <si>
    <t xml:space="preserve">  中央政府国内债务发行费用支出</t>
  </si>
  <si>
    <t xml:space="preserve">  中央政府国外债务发行费用支出</t>
  </si>
  <si>
    <t xml:space="preserve">  地方政府一般债务发行费用支出</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</si>
  <si>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</si>
  <si>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</si>
  <si>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</si>
  <si>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</si>
  <si>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</si>
  <si>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</si>
  <si>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</si>
  <si>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</si>
  <si>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</si>
  <si>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</si>
  <si>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</si>
  <si>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</si>
  <si>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</si>
  <si>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</si>
  <si>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</si>
  <si>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</si>
  <si>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</si>
  <si>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</si>
  <si>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</si>
  <si>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</si>
  <si>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</si>
  <si>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</si>
  <si>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</si>
  <si>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</si>
  <si>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</si>
  <si>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</si>
  <si>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</si>
  <si>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</si>
  <si>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</si>
  <si>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</si>
  <si>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</si>
  <si>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</si>
  <si>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</si>
  <si>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</si>
  <si>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</si>
  <si>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</si>
  <si>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</si>
  <si>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</si>
  <si>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</si>
  <si>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</si>
  <si>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</si>
  <si>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</si>
  <si>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</si>
  <si>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</si>
  <si>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</si>
  <si>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</si>
  <si>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</si>
  <si>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</si>
  <si>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</si>
  <si>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</si>
  <si>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</si>
  <si>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</si>
  <si>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</si>
  <si>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</si>
  <si>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</si>
  <si>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</si>
  <si>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</si>
  <si>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</si>
  <si>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</si>
  <si>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</si>
  <si>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</si>
  <si>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</si>
  <si>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</si>
  <si>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</si>
  <si>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</si>
  <si>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</si>
  <si>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</si>
  <si>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</si>
  <si>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</si>
  <si>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</si>
  <si>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</si>
  <si>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</si>
  <si>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</si>
  <si>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</si>
  <si>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</si>
  <si>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</si>
  <si>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</si>
  <si>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</si>
  <si>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</si>
  <si>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</si>
  <si>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</si>
  <si>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</si>
  <si>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</si>
  <si>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</si>
  <si>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</si>
  <si>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</si>
  <si>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</si>
  <si>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</si>
  <si>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</si>
  <si>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</si>
  <si>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</si>
  <si>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</si>
  <si>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</si>
  <si>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</si>
  <si>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</si>
  <si>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</si>
  <si>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</si>
  <si>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</si>
  <si>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</si>
  <si>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</si>
  <si>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</si>
  <si>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</si>
  <si>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</si>
  <si>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</si>
  <si>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</si>
  <si>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</si>
  <si>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</si>
  <si>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</si>
  <si>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</si>
  <si>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</si>
  <si>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</si>
  <si>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</si>
  <si>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</si>
  <si>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</si>
  <si>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</si>
  <si>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</si>
  <si>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</si>
  <si>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</si>
  <si>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</si>
  <si>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</si>
  <si>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</si>
  <si>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</si>
  <si>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</si>
  <si>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</si>
  <si>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</si>
  <si>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</si>
  <si>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</si>
  <si>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</si>
  <si>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</si>
  <si>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</si>
  <si>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</si>
  <si>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</si>
  <si>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</si>
  <si>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</si>
  <si>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</si>
  <si>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</si>
  <si>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</si>
  <si>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</si>
  <si>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</si>
  <si>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</si>
  <si>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</si>
  <si>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</si>
  <si>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</si>
  <si>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</si>
  <si>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</si>
  <si>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</si>
  <si>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</si>
  <si>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</si>
  <si>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</si>
  <si>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</si>
  <si>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</si>
  <si>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</si>
  <si>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</si>
  <si>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</si>
  <si>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</si>
  <si>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</si>
  <si>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</si>
  <si>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</si>
  <si>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</si>
  <si>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</si>
  <si>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</si>
  <si>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</si>
  <si>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</si>
  <si>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</si>
  <si>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</si>
  <si>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</si>
  <si>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</si>
  <si>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</si>
  <si>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</si>
  <si>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</si>
  <si>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</si>
  <si>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</si>
  <si>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</si>
  <si>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</si>
  <si>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</si>
  <si>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</si>
  <si>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</si>
  <si>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</si>
  <si>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</si>
  <si>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</si>
  <si>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</si>
  <si>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</si>
  <si>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</si>
  <si>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</si>
  <si>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</si>
  <si>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</si>
  <si>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</si>
  <si>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</si>
  <si>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</si>
  <si>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</si>
  <si>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</si>
  <si>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</si>
  <si>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</si>
  <si>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</si>
  <si>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</si>
  <si>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</si>
  <si>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</si>
  <si>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</si>
  <si>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</si>
  <si>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</si>
  <si>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</si>
  <si>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</si>
  <si>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</si>
  <si>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</si>
  <si>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</si>
  <si>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</si>
  <si>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</si>
  <si>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</si>
  <si>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</si>
  <si>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</si>
  <si>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</si>
  <si>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</si>
  <si>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</si>
  <si>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</si>
  <si>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</si>
  <si>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</si>
  <si>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</si>
  <si>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</si>
  <si>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</si>
  <si>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</si>
  <si>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</si>
  <si>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</si>
  <si>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</si>
  <si>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</si>
  <si>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</si>
  <si>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</si>
  <si>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</si>
  <si>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</si>
  <si>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</si>
  <si>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</si>
  <si>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</si>
  <si>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</si>
  <si>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</si>
  <si>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</si>
  <si>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</si>
  <si>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</si>
  <si>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</si>
  <si>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</si>
  <si>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</si>
  <si>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</si>
  <si>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</si>
  <si>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</si>
  <si>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</si>
  <si>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</si>
  <si>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</si>
  <si>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</si>
  <si>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</si>
  <si>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</si>
  <si>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</si>
  <si>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</si>
  <si>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</si>
  <si>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</si>
  <si>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</si>
  <si>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</si>
  <si>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</si>
  <si>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</si>
  <si>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</si>
  <si>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</si>
  <si>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</si>
  <si>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</si>
  <si>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</si>
  <si>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</si>
  <si>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</si>
  <si>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</si>
  <si>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</si>
  <si>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</si>
  <si>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</si>
  <si>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</si>
  <si>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</si>
  <si>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</si>
  <si>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</si>
  <si>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</si>
  <si>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</si>
  <si>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</si>
  <si>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</si>
  <si>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</si>
  <si>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</si>
  <si>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</si>
  <si>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</si>
  <si>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</si>
  <si>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</si>
  <si>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</si>
  <si>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</si>
  <si>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</si>
  <si>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</si>
  <si>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</si>
  <si>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</si>
  <si>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</si>
  <si>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</si>
  <si>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</si>
  <si>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</si>
  <si>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</si>
  <si>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</si>
  <si>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</si>
  <si>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</si>
  <si>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</si>
  <si>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</si>
  <si>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</si>
  <si>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</si>
  <si>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</si>
  <si>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</si>
  <si>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</si>
  <si>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</si>
  <si>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</si>
  <si>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</si>
  <si>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</si>
  <si>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</si>
  <si>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</si>
  <si>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</si>
  <si>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</si>
  <si>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</si>
  <si>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</si>
  <si>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</si>
  <si>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</si>
  <si>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</si>
  <si>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</si>
  <si>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</si>
  <si>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</si>
  <si>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</si>
  <si>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</si>
  <si>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</si>
  <si>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</si>
  <si>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</si>
  <si>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</si>
  <si>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</si>
  <si>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</si>
  <si>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</si>
  <si>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</si>
  <si>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</si>
  <si>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</si>
  <si>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</si>
  <si>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</si>
  <si>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</si>
  <si>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</si>
  <si>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</si>
  <si>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</si>
  <si>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</si>
  <si>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</si>
  <si>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</si>
  <si>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</si>
  <si>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</si>
  <si>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</si>
  <si>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</si>
  <si>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</si>
  <si>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</si>
  <si>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</si>
  <si>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</si>
  <si>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</si>
  <si>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</si>
  <si>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</si>
  <si>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</si>
  <si>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</si>
  <si>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收入项目</t>
  </si>
  <si>
    <t>待偿债再融资专项债券上年结余</t>
  </si>
  <si>
    <t>动用偿债备付金</t>
  </si>
  <si>
    <t>支出项目</t>
  </si>
  <si>
    <t>偿债备付金</t>
  </si>
  <si>
    <t>结余项目</t>
  </si>
  <si>
    <t>待偿债再融资专项债券结余</t>
  </si>
  <si>
    <t>政府性基金预算结余</t>
  </si>
  <si>
    <t>核电站乏燃料处理处置基金收入</t>
  </si>
  <si>
    <t>核电站乏燃料处理处置基金支出</t>
  </si>
  <si>
    <t>核电站乏燃料处理处置基金结余</t>
  </si>
  <si>
    <t>国家电影事业发展专项资金相关收入</t>
  </si>
  <si>
    <t>国家电影事业发展专项资金相关支出</t>
  </si>
  <si>
    <t>国家电影事业发展专项资金相关结余</t>
  </si>
  <si>
    <t>旅游发展基金收入</t>
  </si>
  <si>
    <t>旅游发展基金支出</t>
  </si>
  <si>
    <t>旅游发展基金结余</t>
  </si>
  <si>
    <t>可再生能源电价附加收入</t>
  </si>
  <si>
    <t>可再生能源电价附加收入安排的支出</t>
  </si>
  <si>
    <t>可再生能源电价附加结余</t>
  </si>
  <si>
    <t>废弃电器电子产品处理基金收入</t>
  </si>
  <si>
    <t>废弃电器电子产品处理基金支出</t>
  </si>
  <si>
    <t>废弃电器电子产品处理基金结余</t>
  </si>
  <si>
    <t>国有土地使用权出让相关收入</t>
  </si>
  <si>
    <t>国有土地使用权出让相关支出</t>
  </si>
  <si>
    <t>国有土地使用权出让相关结余</t>
  </si>
  <si>
    <t>国有土地收益基金相关收入</t>
  </si>
  <si>
    <t>国有土地收益基金相关支出</t>
  </si>
  <si>
    <t>国有土地收益基金相关结余</t>
  </si>
  <si>
    <t>农业土地开发资金相关收入</t>
  </si>
  <si>
    <t>农业土地开发资金相关支出</t>
  </si>
  <si>
    <t>农业土地开发资金相关结余</t>
  </si>
  <si>
    <t>城市基础设施配套费相关收入</t>
  </si>
  <si>
    <t>城市基础设施配套费相关支出</t>
  </si>
  <si>
    <t>城市基础设施配套费相关结余</t>
  </si>
  <si>
    <t>污水处理费相关收入</t>
  </si>
  <si>
    <t>污水处理费相关支出</t>
  </si>
  <si>
    <t>污水处理费相关结余</t>
  </si>
  <si>
    <t>大中型水库库区基金相关收入</t>
  </si>
  <si>
    <t>大中型水库库区基金相关支出</t>
  </si>
  <si>
    <t>大中型水库库区基金相关结余</t>
  </si>
  <si>
    <t>三峡水库库区基金收入</t>
  </si>
  <si>
    <t>三峡水库库区基金支出</t>
  </si>
  <si>
    <t>三峡水库库区基金结余</t>
  </si>
  <si>
    <t>国家重大水利工程建设基金相关收入</t>
  </si>
  <si>
    <t>国家重大水利工程建设基金相关支出</t>
  </si>
  <si>
    <t>国家重大水利工程建设基金相关结余</t>
  </si>
  <si>
    <t>大中型水库移民后期扶持基金收入</t>
  </si>
  <si>
    <t>大中型水库移民后期扶持基金支出</t>
  </si>
  <si>
    <t>大中型水库移民后期扶持基金结余</t>
  </si>
  <si>
    <t>小型水库移民扶助基金相关收入</t>
  </si>
  <si>
    <t>小型水库移民扶助基金相关支出</t>
  </si>
  <si>
    <t>小型水库移民扶助基金相关结余</t>
  </si>
  <si>
    <t>海南省高等级公路车辆通行附加费相关收入</t>
  </si>
  <si>
    <t>海南省高等级公路车辆通行附加费相关支出</t>
  </si>
  <si>
    <t>海南省高等级公路车辆通行附加费相关结余</t>
  </si>
  <si>
    <t>车辆通行费相关收入</t>
  </si>
  <si>
    <t>车辆通行费相关支出</t>
  </si>
  <si>
    <t>车辆通行费相关结余</t>
  </si>
  <si>
    <t>铁路建设基金收入</t>
  </si>
  <si>
    <t>铁路建设基金支出</t>
  </si>
  <si>
    <t>铁路建设基金结余</t>
  </si>
  <si>
    <t>船舶油污损害赔偿基金收入</t>
  </si>
  <si>
    <t>船舶油污损害赔偿基金支出</t>
  </si>
  <si>
    <t>船舶油污损害赔偿基金结余</t>
  </si>
  <si>
    <t>民航发展基金收入</t>
  </si>
  <si>
    <t>民航发展基金支出</t>
  </si>
  <si>
    <t>民航发展基金结余</t>
  </si>
  <si>
    <t>农网还贷资金收入</t>
  </si>
  <si>
    <t>农网还贷资金支出</t>
  </si>
  <si>
    <t>农网还贷资金结余</t>
  </si>
  <si>
    <t>中央特别国债经营基金收入</t>
  </si>
  <si>
    <t>中央特别国债经营基金支出</t>
  </si>
  <si>
    <t>中央特别国债经营基金结余</t>
  </si>
  <si>
    <t>中央特别国债经营基金财务收入</t>
  </si>
  <si>
    <t>中央特别国债经营基金财务支出</t>
  </si>
  <si>
    <t>中央特别国债经营基金财务结余</t>
  </si>
  <si>
    <t>耕地保护考核奖惩基金收入</t>
  </si>
  <si>
    <t>耕地保护考核奖惩基金支出</t>
  </si>
  <si>
    <t>耕地保护考核奖惩基金结余</t>
  </si>
  <si>
    <t>彩票发行机构和彩票销售机构的业务费用</t>
  </si>
  <si>
    <t>彩票发行销售机构业务费安排的支出</t>
  </si>
  <si>
    <t>彩票发行机构和彩票销售机构的业务费用结余</t>
  </si>
  <si>
    <t>彩票公益金收入</t>
  </si>
  <si>
    <t>彩票公益金安排的支出</t>
  </si>
  <si>
    <t>彩票公益金结余</t>
  </si>
  <si>
    <t>超长期特别国债相关收入</t>
  </si>
  <si>
    <t>超长期特别国债安排的支出</t>
  </si>
  <si>
    <t>超长期特别国债相关结余</t>
  </si>
  <si>
    <t>其他政府性基金相关收入</t>
  </si>
  <si>
    <t>其他政府性基金相关支出</t>
  </si>
  <si>
    <t>其他政府性基金相关结余</t>
  </si>
  <si>
    <t xml:space="preserve">  其中:抗疫特别国债上年结余收入</t>
  </si>
  <si>
    <t xml:space="preserve">  其中:抗疫特别国债安排的支出</t>
  </si>
  <si>
    <t xml:space="preserve">  其中:抗疫特别国债结余</t>
  </si>
  <si>
    <t>政府性基金预算上级补助收入</t>
  </si>
  <si>
    <t>政府性基金预算补助下级支出</t>
  </si>
  <si>
    <t xml:space="preserve">  政府性基金转移支付收入</t>
  </si>
  <si>
    <t xml:space="preserve">  政府性基金转移支付支出</t>
  </si>
  <si>
    <t xml:space="preserve">    超长期特别国债转移支付收入</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</si>
  <si>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</si>
  <si>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</si>
  <si>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</si>
  <si>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</si>
  <si>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</si>
  <si>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</si>
  <si>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</si>
  <si>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</si>
  <si>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</si>
  <si>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</si>
  <si>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</si>
  <si>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</si>
  <si>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</si>
  <si>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</si>
  <si>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</si>
  <si>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</si>
  <si>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</si>
  <si>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</si>
  <si>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</si>
  <si>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</si>
  <si>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 xml:space="preserve">  中央政府债务收入</t>
  </si>
  <si>
    <t xml:space="preserve">  地方政府专项债务还本支出</t>
  </si>
  <si>
    <t xml:space="preserve">    超长期特别国债收入</t>
  </si>
  <si>
    <t xml:space="preserve">  抗疫特别国债还本支出</t>
  </si>
  <si>
    <t xml:space="preserve">  超长期特别国债还本支出</t>
  </si>
  <si>
    <t xml:space="preserve">    专项债务收入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</si>
  <si>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</si>
  <si>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</si>
  <si>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</si>
  <si>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</si>
  <si>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</si>
  <si>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 xml:space="preserve">  动用超长期特别国债偿债备付金</t>
  </si>
  <si>
    <t xml:space="preserve">  安排超长期特别国债偿债备付金</t>
  </si>
  <si>
    <t>政府性基金预算年终结余</t>
  </si>
  <si>
    <t>收　　入　　总　　计　</t>
  </si>
  <si>
    <t>支　　出　　总　　计　</t>
  </si>
  <si>
    <t>预算科目</t>
  </si>
  <si>
    <t>海南省高等级公路车辆通行附加费收入</t>
  </si>
  <si>
    <t>国家电影事业发展专项资金收入</t>
  </si>
  <si>
    <t>国有土地收益基金收入</t>
  </si>
  <si>
    <t>农业土地开发资金收入</t>
  </si>
  <si>
    <t>国有土地使用权出让收入</t>
  </si>
  <si>
    <t>大中型水库库区基金收入</t>
  </si>
  <si>
    <t>城市基础设施配套费收入</t>
  </si>
  <si>
    <t>小型水库移民扶助基金收入</t>
  </si>
  <si>
    <t>国家重大水利工程建设基金收入</t>
  </si>
  <si>
    <t>车辆通行费</t>
  </si>
  <si>
    <t>污水处理费收入</t>
  </si>
  <si>
    <t>抗疫特别国债财务基金收入</t>
  </si>
  <si>
    <t>超长期特别国债财务基金收入</t>
  </si>
  <si>
    <t>其他政府性基金收入</t>
  </si>
  <si>
    <t>海南省高等级公路车辆通行附加费专项债务对应项目专项收入</t>
  </si>
  <si>
    <t>国家电影事业发展专项资金专项债务对应项目专项收入</t>
  </si>
  <si>
    <t>国有土地使用权出让金专项债务对应项目专项收入</t>
  </si>
  <si>
    <t>农业土地开发资金专项债务对应项目专项收入</t>
  </si>
  <si>
    <t>大中型水库库区基金专项债务对应项目专项收入</t>
  </si>
  <si>
    <t>城市基础设施配套费专项债务对应项目专项收入</t>
  </si>
  <si>
    <t>小型水库移民扶助基金专项债务对应项目专项收入</t>
  </si>
  <si>
    <t>国家重大水利工程建设基金专项债务对应项目专项收入</t>
  </si>
  <si>
    <t>车辆通行费专项债务对应项目专项收入</t>
  </si>
  <si>
    <t>污水处理费专项债务对应项目专项收入</t>
  </si>
  <si>
    <t>其他政府性基金专项债务对应项目专项收入</t>
  </si>
  <si>
    <t>专项补助</t>
  </si>
  <si>
    <t>动用上年结余</t>
  </si>
  <si>
    <t xml:space="preserve">  超长期特别国债财务基金支出</t>
  </si>
  <si>
    <t>国有资本经营预算收入</t>
  </si>
  <si>
    <t>国有资本经营预算支出</t>
  </si>
  <si>
    <t xml:space="preserve">    国有资本经营预算补充社保基金支出</t>
  </si>
  <si>
    <t xml:space="preserve">      烟草企业利润收入</t>
  </si>
  <si>
    <t xml:space="preserve">      石油石化企业利润收入</t>
  </si>
  <si>
    <t xml:space="preserve">  解决历史遗留问题及改革成本支出</t>
  </si>
  <si>
    <t xml:space="preserve">      电力企业利润收入</t>
  </si>
  <si>
    <t xml:space="preserve">    厂办大集体改革支出</t>
  </si>
  <si>
    <t xml:space="preserve">      电信企业利润收入</t>
  </si>
  <si>
    <t xml:space="preserve">    “三供一业”移交补助支出</t>
  </si>
  <si>
    <t xml:space="preserve">      煤炭企业利润收入</t>
  </si>
  <si>
    <t xml:space="preserve">    国有企业办职教幼教补助支出</t>
  </si>
  <si>
    <t xml:space="preserve">      有色冶金采掘企业利润收入</t>
  </si>
  <si>
    <t xml:space="preserve">    国有企业办公共服务机构移交补助支出</t>
  </si>
  <si>
    <t xml:space="preserve">      钢铁企业利润收入</t>
  </si>
  <si>
    <t xml:space="preserve">    国有企业退休人员社会化管理补助支出</t>
  </si>
  <si>
    <t xml:space="preserve">      化工企业利润收入</t>
  </si>
  <si>
    <t xml:space="preserve">    国有企业棚户区改造支出</t>
  </si>
  <si>
    <t xml:space="preserve">      运输企业利润收入</t>
  </si>
  <si>
    <t xml:space="preserve">    国有企业改革成本支出</t>
  </si>
  <si>
    <t xml:space="preserve">      电子企业利润收入</t>
  </si>
  <si>
    <t xml:space="preserve">    离休干部医药费补助支出</t>
  </si>
  <si>
    <t xml:space="preserve">      机械企业利润收入</t>
  </si>
  <si>
    <t xml:space="preserve">    金融企业改革性支出</t>
  </si>
  <si>
    <t xml:space="preserve">      投资服务企业利润收入</t>
  </si>
  <si>
    <t xml:space="preserve">    其他解决历史遗留问题及改革成本支出</t>
  </si>
  <si>
    <t xml:space="preserve">      纺织轻工企业利润收入</t>
  </si>
  <si>
    <t xml:space="preserve">  国有企业资本金注入</t>
  </si>
  <si>
    <t xml:space="preserve">      贸易企业利润收入</t>
  </si>
  <si>
    <t xml:space="preserve">    国有经济结构调整支出</t>
  </si>
  <si>
    <t xml:space="preserve">      建筑施工企业利润收入</t>
  </si>
  <si>
    <t xml:space="preserve">    公益性设施投资支出</t>
  </si>
  <si>
    <t xml:space="preserve">      房地产企业利润收入</t>
  </si>
  <si>
    <t xml:space="preserve">    前瞻性战略性产业发展支出</t>
  </si>
  <si>
    <t xml:space="preserve">      建材企业利润收入</t>
  </si>
  <si>
    <t xml:space="preserve">    生态环境保护支出</t>
  </si>
  <si>
    <t xml:space="preserve">      境外企业利润收入</t>
  </si>
  <si>
    <t xml:space="preserve">    支持科技进步支出</t>
  </si>
  <si>
    <t xml:space="preserve">      对外合作企业利润收入</t>
  </si>
  <si>
    <t xml:space="preserve">    保障国家经济安全支出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</si>
  <si>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</si>
  <si>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</si>
  <si>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</si>
  <si>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</si>
  <si>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</si>
  <si>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 xml:space="preserve">  国有企业政策性补贴(款)</t>
  </si>
  <si>
    <t xml:space="preserve">      军工企业利润收入</t>
  </si>
  <si>
    <t xml:space="preserve">    国有企业政策性补贴(项)</t>
  </si>
  <si>
    <t xml:space="preserve">      转制科研院所利润收入</t>
  </si>
  <si>
    <t xml:space="preserve">  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</si>
  <si>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</si>
  <si>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</si>
  <si>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</si>
  <si>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</si>
  <si>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</si>
  <si>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</si>
  <si>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其他国有资本经营预算企业利润收入</t>
  </si>
  <si>
    <t xml:space="preserve">      国有控股公司股利、股息收入</t>
  </si>
  <si>
    <t xml:space="preserve">      国有参股公司股利、股息收入</t>
  </si>
  <si>
    <t xml:space="preserve">      金融企业股利、股息收入</t>
  </si>
  <si>
    <t xml:space="preserve">      其他国有资本经营预算企业股利、股息收入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</si>
  <si>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</si>
  <si>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</si>
  <si>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</si>
  <si>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</si>
  <si>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</si>
  <si>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国有股权、股份清算收入</t>
  </si>
  <si>
    <t xml:space="preserve">      国有独资企业清算收入</t>
  </si>
  <si>
    <t xml:space="preserve">      其他国有资本经营预算企业清算收入</t>
  </si>
  <si>
    <t xml:space="preserve">    其他国有资本经营预算收入</t>
  </si>
  <si>
    <t>国有资本经营预算上级补助收入</t>
  </si>
  <si>
    <t>国有资本经营预算补助下级支出</t>
  </si>
  <si>
    <t>国有资本经营预算下级上解收入</t>
  </si>
  <si>
    <t>国有资本经营预算上解上级支出</t>
  </si>
  <si>
    <t>国有资本经营预算上年结余收入</t>
  </si>
  <si>
    <t>国有资本经营预算调出资金</t>
  </si>
  <si>
    <t xml:space="preserve">  调出到一般公共预算资金</t>
  </si>
  <si>
    <t xml:space="preserve">  调出到政府性基金预算资金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</si>
  <si>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</si>
  <si>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</si>
  <si>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</si>
  <si>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</si>
  <si>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</si>
  <si>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项    目</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</si>
  <si>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</si>
  <si>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</si>
  <si>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</si>
  <si>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</si>
  <si>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</si>
  <si>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</si>
  <si>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</si>
  <si>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</si>
  <si>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</si>
  <si>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</si>
  <si>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</si>
  <si>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</si>
  <si>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</si>
  <si>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</si>
  <si>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</si>
  <si>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</si>
  <si>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</si>
  <si>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</si>
  <si>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</si>
  <si>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</si>
  <si>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</si>
  <si>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</si>
  <si>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</si>
  <si>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一般债务</t>
  </si>
  <si>
    <t>专项债务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</si>
  <si>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</si>
  <si>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</si>
  <si>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</si>
  <si>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</si>
  <si>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</si>
  <si>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</si>
  <si>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</si>
  <si>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</si>
  <si>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</si>
  <si>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</si>
  <si>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</si>
  <si>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</si>
  <si>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</si>
  <si>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</si>
  <si>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</si>
  <si>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</si>
  <si>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</si>
  <si>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</si>
  <si>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</si>
  <si>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</si>
  <si>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</si>
  <si>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</si>
  <si>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</si>
  <si>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</si>
  <si>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</si>
  <si>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其他地方自行试点项目收益专项债券</t>
  </si>
  <si>
    <t>其他政府性基金</t>
  </si>
  <si>
    <t>其中:地级直属乡镇</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</si>
  <si>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</si>
  <si>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</si>
  <si>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</si>
  <si>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</si>
  <si>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</si>
  <si>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</si>
  <si>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</si>
  <si>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</si>
  <si>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</si>
  <si>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</si>
  <si>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</si>
  <si>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</si>
  <si>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</si>
  <si>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</si>
  <si>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</si>
  <si>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</si>
  <si>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</si>
  <si>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</si>
  <si>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</si>
  <si>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</si>
  <si>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</si>
  <si>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</si>
  <si>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</si>
  <si>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</si>
  <si>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</si>
  <si>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</si>
  <si>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</si>
  <si>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</si>
  <si>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</si>
  <si>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</si>
  <si>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</si>
  <si>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</si>
  <si>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</si>
  <si>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</si>
  <si>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</si>
  <si>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</si>
  <si>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</si>
  <si>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</si>
  <si>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</si>
  <si>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</si>
  <si>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</si>
  <si>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</si>
  <si>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</si>
  <si>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</si>
  <si>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捐赠收入</t>
  </si>
  <si>
    <t>二十三、其他支出</t>
  </si>
  <si>
    <t xml:space="preserve">    政府住房基金收入</t>
  </si>
  <si>
    <t>二十四、债务付息支出</t>
  </si>
  <si>
    <t>二十五、债务发行费用支出</t>
  </si>
  <si>
    <t>债务(转贷)收入</t>
  </si>
  <si>
    <t xml:space="preserve">  其中:净结余</t>
  </si>
  <si>
    <t>其他各项政府性基金相关收入</t>
  </si>
  <si>
    <t>其他各项政府性基金相关支出</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</si>
  <si>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</si>
  <si>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</si>
  <si>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</si>
  <si>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</si>
  <si>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</si>
  <si>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</si>
  <si>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</si>
  <si>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</si>
  <si>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</si>
  <si>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单位：个、人、万元</t>
  </si>
  <si>
    <t>数额</t>
  </si>
  <si>
    <t>一、上划税收</t>
  </si>
  <si>
    <t>上划中央税收</t>
  </si>
  <si>
    <t xml:space="preserve">  上划中央国内增值税</t>
  </si>
  <si>
    <t xml:space="preserve">  上划中央国内消费税</t>
  </si>
  <si>
    <t xml:space="preserve">  上划中央企业所得税</t>
  </si>
  <si>
    <t xml:space="preserve">  上划中央个人所得税</t>
  </si>
  <si>
    <t>上划省税收</t>
  </si>
  <si>
    <t>上划地市税收</t>
  </si>
  <si>
    <t>二、财政收支统计</t>
  </si>
  <si>
    <t>一般公共预算收入、政府性基金预算收入、国有资本经营预算收入中重复计算部分</t>
  </si>
  <si>
    <t>收入中其他重复计算的部分情况说明</t>
  </si>
  <si>
    <t>一般公共预算支出、政府性基金预算支出、国有资本经营预算支出中重复计算部分</t>
  </si>
  <si>
    <t>支出中其他重复计算的部分情况说明</t>
  </si>
  <si>
    <t>三、权责发生制核算情况</t>
  </si>
  <si>
    <t>一般公共预算</t>
  </si>
  <si>
    <t xml:space="preserve">  权责发生制核算的资金期初数</t>
  </si>
  <si>
    <t xml:space="preserve">  权责发生制核算的资金期末数</t>
  </si>
  <si>
    <t xml:space="preserve">  本年权责发生制核算的资金</t>
  </si>
  <si>
    <t xml:space="preserve">  国库集中支付年终结余期初数</t>
  </si>
  <si>
    <t xml:space="preserve">  国库集中支付年终结余期末数</t>
  </si>
  <si>
    <t xml:space="preserve">  本年国库集中支付结余</t>
  </si>
  <si>
    <t>国有资本经营预算</t>
  </si>
  <si>
    <t>四、一般公共预算支出年初预算情况</t>
  </si>
  <si>
    <t>全辖一般公共预算支出年初预算数(代编)</t>
  </si>
  <si>
    <t>全辖一般公共预算支出年初预算数(汇编)</t>
  </si>
  <si>
    <t>人大批准的本级全辖一般公共预算支出年初预算数(汇总)</t>
  </si>
  <si>
    <t>五、乡镇基本情况</t>
  </si>
  <si>
    <t>本年乡镇数</t>
  </si>
  <si>
    <t xml:space="preserve">  其中:实行“乡财县管”的乡镇数</t>
  </si>
  <si>
    <t>乡镇财政供养人数</t>
  </si>
  <si>
    <t xml:space="preserve">    其中:教师</t>
  </si>
  <si>
    <t>赤字乡镇个数</t>
  </si>
  <si>
    <t>乡镇年末总人口(万人)</t>
  </si>
  <si>
    <t xml:space="preserve">  城镇人口(万人)</t>
  </si>
  <si>
    <t xml:space="preserve">  乡村人口(万人)</t>
  </si>
  <si>
    <t>六、相关统计指标</t>
  </si>
  <si>
    <t>地区生产总值</t>
  </si>
  <si>
    <t xml:space="preserve">  第一产业</t>
  </si>
  <si>
    <t xml:space="preserve">  第二产业</t>
  </si>
  <si>
    <t xml:space="preserve">  第三产业</t>
  </si>
  <si>
    <t>总人口(万人)</t>
  </si>
  <si>
    <t>城镇居民人均可支配收入(元)</t>
  </si>
  <si>
    <t>农村居民人均可支配收入(元)</t>
  </si>
  <si>
    <t>七、预算资金年末相关情况</t>
  </si>
  <si>
    <t>会计科目</t>
  </si>
  <si>
    <t>年末余额</t>
  </si>
  <si>
    <t>国库存款</t>
  </si>
  <si>
    <t>其他财政存款</t>
  </si>
  <si>
    <t>国库现金管理资产</t>
  </si>
  <si>
    <t>有价证券</t>
  </si>
  <si>
    <t>与下级往来</t>
  </si>
  <si>
    <t xml:space="preserve">  其中:省与计划单列市往来</t>
  </si>
  <si>
    <t>在途款</t>
  </si>
  <si>
    <t>应付国库集中支付结余</t>
  </si>
  <si>
    <t>与上级往来</t>
  </si>
  <si>
    <t xml:space="preserve">  其中:上级拨付国债转贷资金</t>
  </si>
  <si>
    <t xml:space="preserve">       计划单列市与省往来</t>
  </si>
  <si>
    <t>预算稳定调节基金</t>
  </si>
  <si>
    <t>预算周转金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</si>
</sst>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rgb="FF000000"/>
      <name val="宋体"/>
      <charset val="134"/>
    </font>
    <font>
      <sz val="12"/>
      <name val="宋体"/>
      <charset val="134"/>
    </font>
    <font>
      <b/>
      <sz val="18"/>
      <name val="宋体"/>
      <charset val="134"/>
    </font>
    <font>
      <sz val="10"/>
      <name val="宋体"/>
      <charset val="134"/>
    </font>
    <font>
      <b/>
      <sz val="10"/>
      <name val="宋体"/>
      <charset val="134"/>
    </font>
    <font>
      <b/>
      <sz val="28"/>
      <name val="宋体"/>
      <charset val="134"/>
    </font>
    <font>
      <sz val="11"/>
      <name val="宋体"/>
      <charset val="134"/>
    </font>
    <font>
      <b/>
      <sz val="20"/>
      <name val="宋体"/>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0">
    <fill>
      <patternFill patternType="none"/>
    </fill>
    <fill>
      <patternFill patternType="gray125"/>
    </fill>
    <fill>
      <patternFill patternType="solid">
        <fgColor rgb="FFFFFFFF"/>
        <bgColor indexed="64"/>
      </patternFill>
    </fill>
    <fill>
      <patternFill patternType="solid">
        <fgColor rgb="FFC0C0C0"/>
        <bgColor indexed="64"/>
      </patternFill>
    </fill>
    <fill>
      <patternFill patternType="solid">
        <fgColor rgb="FFFFFF99"/>
        <bgColor indexed="64"/>
      </patternFill>
    </fill>
    <fill>
      <patternFill patternType="solid">
        <fgColor rgb="FF99CCFF"/>
        <bgColor indexed="64"/>
      </patternFill>
    </fill>
    <fill>
      <patternFill patternType="solid">
        <fgColor rgb="FF66FF99"/>
        <bgColor indexed="64"/>
      </patternFill>
    </fill>
    <fill>
      <patternFill patternType="solid">
        <fgColor rgb="FF9999FF"/>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lignment vertical="top"/>
    </xf>
    <xf numFmtId="0" fontId="10" fillId="0" borderId="0">
      <alignment vertical="top"/>
    </xf>
    <xf numFmtId="0" fontId="8" fillId="9" borderId="1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7" applyNumberFormat="0" applyFill="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6" fillId="0" borderId="0" applyNumberFormat="0" applyFill="0" applyBorder="0" applyAlignment="0" applyProtection="0">
      <alignment vertical="center"/>
    </xf>
    <xf numFmtId="0" fontId="17" fillId="10" borderId="19" applyNumberFormat="0" applyAlignment="0" applyProtection="0">
      <alignment vertical="center"/>
    </xf>
    <xf numFmtId="0" fontId="18" fillId="11" borderId="20" applyNumberFormat="0" applyAlignment="0" applyProtection="0">
      <alignment vertical="center"/>
    </xf>
    <xf numFmtId="0" fontId="19" fillId="11" borderId="19" applyNumberFormat="0" applyAlignment="0" applyProtection="0">
      <alignment vertical="center"/>
    </xf>
    <xf numFmtId="0" fontId="20" fillId="12" borderId="21" applyNumberFormat="0" applyAlignment="0" applyProtection="0">
      <alignment vertical="center"/>
    </xf>
    <xf numFmtId="0" fontId="21" fillId="0" borderId="22" applyNumberFormat="0" applyFill="0" applyAlignment="0" applyProtection="0">
      <alignment vertical="center"/>
    </xf>
    <xf numFmtId="0" fontId="22" fillId="0" borderId="23" applyNumberFormat="0" applyFill="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6" fillId="39" borderId="0" applyNumberFormat="0" applyBorder="0" applyAlignment="0" applyProtection="0">
      <alignment vertical="center"/>
    </xf>
  </cellStyleXfs>
  <cellXfs count="127">
    <xf numFmtId="0" fontId="0" fillId="0" borderId="0" xfId="0" applyNumberFormat="1" applyFont="1"/>
    <xf numFmtId="0" fontId="1" fillId="0" borderId="0" xfId="0" applyNumberFormat="1" applyFont="1"/>
    <xf numFmtId="0" fontId="2" fillId="2" borderId="0" xfId="0" applyNumberFormat="1" applyFont="1" applyFill="1" applyAlignment="1">
      <alignment horizontal="center" vertical="center"/>
    </xf>
    <xf numFmtId="0" fontId="3" fillId="2" borderId="0" xfId="0" applyNumberFormat="1" applyFont="1" applyFill="1" applyAlignment="1">
      <alignment horizontal="center" vertical="center"/>
    </xf>
    <xf numFmtId="0" fontId="3" fillId="2" borderId="0" xfId="0" applyNumberFormat="1" applyFont="1" applyFill="1" applyAlignment="1">
      <alignment horizontal="right" vertical="center"/>
    </xf>
    <xf numFmtId="0" fontId="4" fillId="3" borderId="1"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0" fontId="3" fillId="3" borderId="1" xfId="0" applyNumberFormat="1" applyFont="1" applyFill="1" applyBorder="1" applyAlignment="1">
      <alignment horizontal="left" vertical="center"/>
    </xf>
    <xf numFmtId="3" fontId="3" fillId="4" borderId="1" xfId="0" applyNumberFormat="1" applyFont="1" applyFill="1" applyBorder="1" applyAlignment="1">
      <alignment horizontal="right" vertical="center"/>
    </xf>
    <xf numFmtId="3" fontId="3" fillId="5" borderId="1" xfId="0" applyNumberFormat="1" applyFont="1" applyFill="1" applyBorder="1" applyAlignment="1">
      <alignment horizontal="right" vertical="center"/>
    </xf>
    <xf numFmtId="0" fontId="3" fillId="3" borderId="1" xfId="0" applyNumberFormat="1" applyFont="1" applyFill="1" applyBorder="1" applyAlignment="1">
      <alignment vertical="center"/>
    </xf>
    <xf numFmtId="3" fontId="3" fillId="6"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4" fillId="3" borderId="4" xfId="0" applyNumberFormat="1" applyFont="1" applyFill="1" applyBorder="1" applyAlignment="1">
      <alignment horizontal="center" vertical="center"/>
    </xf>
    <xf numFmtId="0" fontId="4" fillId="3" borderId="5" xfId="0" applyNumberFormat="1" applyFont="1" applyFill="1" applyBorder="1" applyAlignment="1">
      <alignment horizontal="center" vertical="center"/>
    </xf>
    <xf numFmtId="0" fontId="3" fillId="3" borderId="2" xfId="0" applyNumberFormat="1" applyFont="1" applyFill="1" applyBorder="1" applyAlignment="1">
      <alignment vertical="center"/>
    </xf>
    <xf numFmtId="0" fontId="1" fillId="3" borderId="3" xfId="0" applyNumberFormat="1" applyFont="1" applyFill="1" applyBorder="1" applyAlignment="1">
      <alignment vertical="center"/>
    </xf>
    <xf numFmtId="0" fontId="3" fillId="3" borderId="6" xfId="0" applyNumberFormat="1" applyFont="1" applyFill="1" applyBorder="1" applyAlignment="1">
      <alignment vertical="center"/>
    </xf>
    <xf numFmtId="3" fontId="3" fillId="7" borderId="1" xfId="0" applyNumberFormat="1" applyFont="1" applyFill="1" applyBorder="1" applyAlignment="1">
      <alignment horizontal="right" vertical="center"/>
    </xf>
    <xf numFmtId="3" fontId="3" fillId="5" borderId="7" xfId="0" applyNumberFormat="1" applyFont="1" applyFill="1" applyBorder="1" applyAlignment="1">
      <alignment horizontal="right" vertical="center"/>
    </xf>
    <xf numFmtId="3" fontId="4" fillId="3" borderId="1" xfId="0" applyNumberFormat="1" applyFont="1" applyFill="1" applyBorder="1" applyAlignment="1">
      <alignment horizontal="center" vertical="center"/>
    </xf>
    <xf numFmtId="0" fontId="2" fillId="0" borderId="0" xfId="0" applyNumberFormat="1" applyFont="1" applyAlignment="1">
      <alignment horizontal="center" vertical="center"/>
    </xf>
    <xf numFmtId="0" fontId="3" fillId="0" borderId="0" xfId="0" applyNumberFormat="1" applyFont="1" applyAlignment="1">
      <alignment horizontal="right" vertical="center"/>
    </xf>
    <xf numFmtId="0" fontId="4" fillId="3" borderId="1" xfId="0" applyNumberFormat="1" applyFont="1" applyFill="1" applyBorder="1" applyAlignment="1">
      <alignment horizontal="center" vertical="center" wrapText="1"/>
    </xf>
    <xf numFmtId="3" fontId="3" fillId="3" borderId="1" xfId="0" applyNumberFormat="1" applyFont="1" applyFill="1" applyBorder="1" applyAlignment="1">
      <alignment horizontal="right" vertical="center"/>
    </xf>
    <xf numFmtId="0" fontId="4" fillId="3" borderId="1" xfId="0" applyNumberFormat="1" applyFont="1" applyFill="1" applyBorder="1" applyAlignment="1">
      <alignment vertical="center"/>
    </xf>
    <xf numFmtId="0" fontId="4" fillId="3" borderId="8" xfId="0" applyNumberFormat="1" applyFont="1" applyFill="1" applyBorder="1" applyAlignment="1">
      <alignment horizontal="center" vertical="center"/>
    </xf>
    <xf numFmtId="0" fontId="4" fillId="3" borderId="8" xfId="0" applyNumberFormat="1" applyFont="1" applyFill="1" applyBorder="1" applyAlignment="1">
      <alignment horizontal="center" vertical="center" wrapText="1"/>
    </xf>
    <xf numFmtId="0" fontId="3" fillId="3" borderId="9" xfId="0" applyNumberFormat="1" applyFont="1" applyFill="1" applyBorder="1" applyAlignment="1">
      <alignment vertical="center"/>
    </xf>
    <xf numFmtId="0" fontId="3" fillId="8" borderId="9" xfId="0" applyNumberFormat="1" applyFont="1" applyFill="1" applyBorder="1" applyAlignment="1">
      <alignment vertical="center"/>
    </xf>
    <xf numFmtId="0" fontId="3" fillId="3" borderId="7" xfId="0" applyNumberFormat="1" applyFont="1" applyFill="1" applyBorder="1" applyAlignment="1">
      <alignment vertical="center"/>
    </xf>
    <xf numFmtId="3" fontId="3" fillId="3" borderId="7" xfId="0" applyNumberFormat="1" applyFont="1" applyFill="1" applyBorder="1" applyAlignment="1">
      <alignment horizontal="right" vertical="center"/>
    </xf>
    <xf numFmtId="0" fontId="4" fillId="8" borderId="1" xfId="0" applyNumberFormat="1" applyFont="1" applyFill="1" applyBorder="1" applyAlignment="1">
      <alignment horizontal="center" vertical="center"/>
    </xf>
    <xf numFmtId="3" fontId="1" fillId="3" borderId="1" xfId="0" applyNumberFormat="1" applyFont="1" applyFill="1" applyBorder="1" applyAlignment="1">
      <alignment horizontal="right"/>
    </xf>
    <xf numFmtId="0" fontId="4" fillId="8" borderId="1" xfId="0" applyNumberFormat="1" applyFont="1" applyFill="1" applyBorder="1" applyAlignment="1">
      <alignment vertical="center"/>
    </xf>
    <xf numFmtId="0" fontId="3" fillId="8" borderId="1" xfId="0" applyNumberFormat="1" applyFont="1" applyFill="1" applyBorder="1" applyAlignment="1">
      <alignment vertical="center"/>
    </xf>
    <xf numFmtId="3" fontId="3" fillId="7" borderId="8" xfId="0" applyNumberFormat="1" applyFont="1" applyFill="1" applyBorder="1" applyAlignment="1">
      <alignment horizontal="right" vertical="center"/>
    </xf>
    <xf numFmtId="3" fontId="4" fillId="3" borderId="1" xfId="0" applyNumberFormat="1" applyFont="1" applyFill="1" applyBorder="1" applyAlignment="1">
      <alignment horizontal="center" vertical="center" wrapText="1"/>
    </xf>
    <xf numFmtId="3" fontId="1" fillId="3" borderId="6" xfId="0" applyNumberFormat="1" applyFont="1" applyFill="1" applyBorder="1" applyAlignment="1">
      <alignment horizontal="right"/>
    </xf>
    <xf numFmtId="3" fontId="3" fillId="5" borderId="9" xfId="0" applyNumberFormat="1" applyFont="1" applyFill="1" applyBorder="1" applyAlignment="1">
      <alignment horizontal="right" vertical="center"/>
    </xf>
    <xf numFmtId="3" fontId="4" fillId="3" borderId="1" xfId="0" applyNumberFormat="1" applyFont="1" applyFill="1" applyBorder="1" applyAlignment="1">
      <alignment vertical="center"/>
    </xf>
    <xf numFmtId="0" fontId="4" fillId="3" borderId="1" xfId="0" applyNumberFormat="1" applyFont="1" applyFill="1" applyBorder="1" applyAlignment="1">
      <alignment horizontal="left" vertical="center"/>
    </xf>
    <xf numFmtId="3" fontId="3" fillId="5" borderId="8" xfId="0" applyNumberFormat="1" applyFont="1" applyFill="1" applyBorder="1" applyAlignment="1">
      <alignment horizontal="right" vertical="center"/>
    </xf>
    <xf numFmtId="0" fontId="3" fillId="3" borderId="6" xfId="0" applyNumberFormat="1" applyFont="1" applyFill="1" applyBorder="1" applyAlignment="1">
      <alignment horizontal="left" vertical="center"/>
    </xf>
    <xf numFmtId="3" fontId="1" fillId="3" borderId="1" xfId="0" applyNumberFormat="1" applyFont="1" applyFill="1" applyBorder="1"/>
    <xf numFmtId="0" fontId="4" fillId="3" borderId="6" xfId="0" applyNumberFormat="1" applyFont="1" applyFill="1" applyBorder="1" applyAlignment="1">
      <alignment vertical="center"/>
    </xf>
    <xf numFmtId="3" fontId="1" fillId="3" borderId="6" xfId="0" applyNumberFormat="1" applyFont="1" applyFill="1" applyBorder="1"/>
    <xf numFmtId="0" fontId="4" fillId="3" borderId="10" xfId="0" applyNumberFormat="1" applyFont="1" applyFill="1" applyBorder="1" applyAlignment="1">
      <alignment vertical="center"/>
    </xf>
    <xf numFmtId="0" fontId="1" fillId="0" borderId="0" xfId="0" applyNumberFormat="1" applyFont="1" applyAlignment="1">
      <alignment vertical="center"/>
    </xf>
    <xf numFmtId="0" fontId="5"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3" fontId="3" fillId="3" borderId="8" xfId="0" applyNumberFormat="1" applyFont="1" applyFill="1" applyBorder="1" applyAlignment="1">
      <alignment horizontal="right" vertical="center"/>
    </xf>
    <xf numFmtId="3" fontId="3" fillId="5" borderId="6" xfId="0" applyNumberFormat="1" applyFont="1" applyFill="1" applyBorder="1" applyAlignment="1">
      <alignment horizontal="right" vertical="center"/>
    </xf>
    <xf numFmtId="3" fontId="3" fillId="4" borderId="8" xfId="0" applyNumberFormat="1" applyFont="1" applyFill="1" applyBorder="1" applyAlignment="1">
      <alignment horizontal="right" vertical="center"/>
    </xf>
    <xf numFmtId="3" fontId="3" fillId="4" borderId="7" xfId="0" applyNumberFormat="1" applyFont="1" applyFill="1" applyBorder="1" applyAlignment="1">
      <alignment horizontal="right" vertical="center"/>
    </xf>
    <xf numFmtId="0" fontId="3" fillId="0" borderId="0" xfId="0" applyNumberFormat="1" applyFont="1"/>
    <xf numFmtId="3" fontId="6" fillId="6" borderId="1" xfId="0" applyNumberFormat="1" applyFont="1" applyFill="1" applyBorder="1" applyAlignment="1">
      <alignment horizontal="right" vertical="center"/>
    </xf>
    <xf numFmtId="0" fontId="3" fillId="3" borderId="9" xfId="0" applyNumberFormat="1" applyFont="1" applyFill="1" applyBorder="1" applyAlignment="1">
      <alignment horizontal="left" vertical="center"/>
    </xf>
    <xf numFmtId="3" fontId="3" fillId="7" borderId="7" xfId="0" applyNumberFormat="1" applyFont="1" applyFill="1" applyBorder="1" applyAlignment="1">
      <alignment horizontal="right" vertical="center"/>
    </xf>
    <xf numFmtId="0" fontId="3" fillId="3" borderId="8" xfId="0" applyNumberFormat="1" applyFont="1" applyFill="1" applyBorder="1" applyAlignment="1">
      <alignment horizontal="left" vertical="center"/>
    </xf>
    <xf numFmtId="0" fontId="3" fillId="3" borderId="8" xfId="0" applyNumberFormat="1" applyFont="1" applyFill="1" applyBorder="1" applyAlignment="1">
      <alignment vertical="center"/>
    </xf>
    <xf numFmtId="3" fontId="3" fillId="7" borderId="6" xfId="0" applyNumberFormat="1" applyFont="1" applyFill="1" applyBorder="1" applyAlignment="1">
      <alignment horizontal="right" vertical="center"/>
    </xf>
    <xf numFmtId="0" fontId="3" fillId="3" borderId="7" xfId="0" applyNumberFormat="1" applyFont="1" applyFill="1" applyBorder="1" applyAlignment="1">
      <alignment horizontal="left" vertical="center"/>
    </xf>
    <xf numFmtId="0" fontId="1" fillId="3" borderId="7" xfId="0" applyNumberFormat="1" applyFont="1" applyFill="1" applyBorder="1"/>
    <xf numFmtId="0" fontId="1" fillId="3" borderId="1" xfId="0" applyNumberFormat="1" applyFont="1" applyFill="1" applyBorder="1"/>
    <xf numFmtId="0" fontId="1" fillId="3" borderId="1" xfId="0" applyNumberFormat="1" applyFont="1" applyFill="1" applyBorder="1" applyAlignment="1">
      <alignment vertical="center"/>
    </xf>
    <xf numFmtId="0" fontId="1" fillId="3" borderId="0" xfId="0" applyNumberFormat="1" applyFont="1" applyFill="1"/>
    <xf numFmtId="0" fontId="1" fillId="2" borderId="0" xfId="0" applyNumberFormat="1" applyFont="1" applyFill="1"/>
    <xf numFmtId="0" fontId="3" fillId="8" borderId="1" xfId="0" applyNumberFormat="1" applyFont="1" applyFill="1" applyBorder="1" applyAlignment="1">
      <alignment horizontal="left" vertical="center"/>
    </xf>
    <xf numFmtId="0" fontId="4" fillId="8" borderId="1" xfId="0" applyNumberFormat="1" applyFont="1" applyFill="1" applyBorder="1" applyAlignment="1">
      <alignment horizontal="left" vertical="center"/>
    </xf>
    <xf numFmtId="3" fontId="4" fillId="3" borderId="8" xfId="0" applyNumberFormat="1" applyFont="1" applyFill="1" applyBorder="1" applyAlignment="1">
      <alignment horizontal="right" vertical="center"/>
    </xf>
    <xf numFmtId="3" fontId="4" fillId="3" borderId="1" xfId="0" applyNumberFormat="1" applyFont="1" applyFill="1" applyBorder="1" applyAlignment="1">
      <alignment horizontal="right" vertical="center"/>
    </xf>
    <xf numFmtId="0" fontId="3" fillId="8" borderId="6" xfId="0" applyNumberFormat="1" applyFont="1" applyFill="1" applyBorder="1" applyAlignment="1">
      <alignment horizontal="left" vertical="center"/>
    </xf>
    <xf numFmtId="3" fontId="3" fillId="3" borderId="1" xfId="0" applyNumberFormat="1" applyFont="1" applyFill="1" applyBorder="1" applyAlignment="1">
      <alignment horizontal="right"/>
    </xf>
    <xf numFmtId="0" fontId="3" fillId="8" borderId="6" xfId="0" applyNumberFormat="1" applyFont="1" applyFill="1" applyBorder="1" applyAlignment="1">
      <alignment vertical="center"/>
    </xf>
    <xf numFmtId="0" fontId="1" fillId="3" borderId="0" xfId="0" applyNumberFormat="1" applyFont="1" applyFill="1" applyAlignment="1">
      <alignment wrapText="1"/>
    </xf>
    <xf numFmtId="0" fontId="3" fillId="0" borderId="11" xfId="0" applyNumberFormat="1" applyFont="1" applyBorder="1" applyAlignment="1">
      <alignment horizontal="right" vertical="center"/>
    </xf>
    <xf numFmtId="0" fontId="4" fillId="3" borderId="7" xfId="0" applyNumberFormat="1" applyFont="1" applyFill="1" applyBorder="1" applyAlignment="1">
      <alignment horizontal="center" vertical="center" wrapText="1"/>
    </xf>
    <xf numFmtId="0" fontId="4" fillId="3" borderId="4"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xf numFmtId="0" fontId="4" fillId="3" borderId="5" xfId="0" applyNumberFormat="1" applyFont="1" applyFill="1" applyBorder="1" applyAlignment="1">
      <alignment horizontal="center" vertical="center" wrapText="1"/>
    </xf>
    <xf numFmtId="0" fontId="4" fillId="8" borderId="7" xfId="0" applyNumberFormat="1" applyFont="1" applyFill="1" applyBorder="1" applyAlignment="1">
      <alignment horizontal="center" vertical="center" wrapText="1"/>
    </xf>
    <xf numFmtId="0" fontId="4" fillId="3" borderId="12" xfId="0" applyNumberFormat="1" applyFont="1" applyFill="1" applyBorder="1" applyAlignment="1">
      <alignment horizontal="center" vertical="center" wrapText="1"/>
    </xf>
    <xf numFmtId="0" fontId="4" fillId="8" borderId="12" xfId="0" applyNumberFormat="1" applyFont="1" applyFill="1" applyBorder="1" applyAlignment="1">
      <alignment horizontal="center" vertical="center" wrapText="1"/>
    </xf>
    <xf numFmtId="0" fontId="4" fillId="3" borderId="13" xfId="0" applyNumberFormat="1" applyFont="1" applyFill="1" applyBorder="1" applyAlignment="1">
      <alignment horizontal="center" vertical="center" wrapText="1"/>
    </xf>
    <xf numFmtId="0" fontId="4" fillId="8" borderId="8" xfId="0" applyNumberFormat="1" applyFont="1" applyFill="1" applyBorder="1" applyAlignment="1">
      <alignment horizontal="center" vertical="center" wrapText="1"/>
    </xf>
    <xf numFmtId="0" fontId="3" fillId="8"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0" borderId="0" xfId="0" applyNumberFormat="1" applyFont="1" applyAlignment="1">
      <alignment vertical="center"/>
    </xf>
    <xf numFmtId="0" fontId="4" fillId="8" borderId="6" xfId="0" applyNumberFormat="1" applyFont="1" applyFill="1" applyBorder="1" applyAlignment="1">
      <alignment vertical="center"/>
    </xf>
    <xf numFmtId="0" fontId="1" fillId="2" borderId="0" xfId="0" applyNumberFormat="1" applyFont="1" applyFill="1" applyAlignment="1">
      <alignment wrapText="1"/>
    </xf>
    <xf numFmtId="0" fontId="1" fillId="0" borderId="0" xfId="0" applyNumberFormat="1" applyFont="1" applyAlignment="1">
      <alignment wrapText="1"/>
    </xf>
    <xf numFmtId="0" fontId="4" fillId="3" borderId="6" xfId="0" applyNumberFormat="1" applyFont="1" applyFill="1" applyBorder="1" applyAlignment="1">
      <alignment horizontal="center" vertical="center" wrapText="1"/>
    </xf>
    <xf numFmtId="0" fontId="4" fillId="8" borderId="6" xfId="0" applyNumberFormat="1" applyFont="1" applyFill="1" applyBorder="1" applyAlignment="1">
      <alignment horizontal="left" vertical="center"/>
    </xf>
    <xf numFmtId="0" fontId="3" fillId="8" borderId="8" xfId="0" applyNumberFormat="1" applyFont="1" applyFill="1" applyBorder="1" applyAlignment="1">
      <alignment horizontal="left" vertical="center"/>
    </xf>
    <xf numFmtId="0" fontId="4" fillId="8" borderId="8" xfId="0" applyNumberFormat="1" applyFont="1" applyFill="1" applyBorder="1" applyAlignment="1">
      <alignment horizontal="left" vertical="center"/>
    </xf>
    <xf numFmtId="0" fontId="7" fillId="0" borderId="0" xfId="0" applyNumberFormat="1" applyFont="1" applyAlignment="1">
      <alignment horizontal="center" vertical="center"/>
    </xf>
    <xf numFmtId="0" fontId="6" fillId="3" borderId="1" xfId="0" applyNumberFormat="1" applyFont="1" applyFill="1" applyBorder="1" applyAlignment="1">
      <alignment horizontal="center" vertical="center"/>
    </xf>
    <xf numFmtId="0" fontId="6" fillId="3"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3" fillId="0" borderId="1" xfId="0" applyNumberFormat="1" applyFont="1" applyBorder="1" applyAlignment="1">
      <alignment vertical="center"/>
    </xf>
    <xf numFmtId="3" fontId="3" fillId="4" borderId="1" xfId="0" applyNumberFormat="1" applyFont="1" applyFill="1" applyBorder="1" applyAlignment="1">
      <alignment horizontal="center" vertical="center"/>
    </xf>
    <xf numFmtId="0" fontId="6" fillId="0" borderId="1" xfId="0" applyNumberFormat="1" applyFont="1" applyBorder="1" applyAlignment="1">
      <alignment vertical="center"/>
    </xf>
    <xf numFmtId="0" fontId="3" fillId="2" borderId="1" xfId="0" applyNumberFormat="1" applyFont="1" applyFill="1" applyBorder="1" applyAlignment="1">
      <alignment horizontal="left" vertical="center"/>
    </xf>
    <xf numFmtId="0" fontId="6" fillId="0" borderId="8" xfId="0" applyNumberFormat="1" applyFont="1" applyBorder="1" applyAlignment="1">
      <alignment vertical="center"/>
    </xf>
    <xf numFmtId="0" fontId="6" fillId="6" borderId="1" xfId="0" applyNumberFormat="1" applyFont="1" applyFill="1" applyBorder="1" applyAlignment="1">
      <alignment horizontal="left" vertical="center"/>
    </xf>
    <xf numFmtId="0" fontId="6" fillId="0" borderId="14" xfId="0" applyNumberFormat="1" applyFont="1" applyBorder="1" applyAlignment="1">
      <alignment vertical="center"/>
    </xf>
    <xf numFmtId="0" fontId="3" fillId="0" borderId="8" xfId="0" applyNumberFormat="1" applyFont="1" applyBorder="1" applyAlignment="1">
      <alignment horizontal="center" vertical="center"/>
    </xf>
    <xf numFmtId="0" fontId="3" fillId="0" borderId="8" xfId="0" applyNumberFormat="1" applyFont="1" applyBorder="1" applyAlignment="1">
      <alignment horizontal="left" vertical="center"/>
    </xf>
    <xf numFmtId="3" fontId="3" fillId="0" borderId="12"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3" borderId="9" xfId="0" applyNumberFormat="1" applyFont="1" applyFill="1" applyBorder="1" applyAlignment="1">
      <alignment horizontal="center" vertical="center"/>
    </xf>
    <xf numFmtId="0" fontId="6" fillId="2" borderId="0" xfId="0" applyNumberFormat="1" applyFont="1" applyFill="1" applyAlignment="1">
      <alignment horizontal="center" vertical="center"/>
    </xf>
    <xf numFmtId="3" fontId="1" fillId="5" borderId="0" xfId="0" applyNumberFormat="1" applyFont="1" applyFill="1" applyAlignment="1">
      <alignment vertical="center"/>
    </xf>
    <xf numFmtId="0" fontId="1" fillId="0" borderId="0" xfId="0" applyNumberFormat="1" applyFont="1" applyAlignment="1">
      <alignment horizontal="right" vertical="center"/>
    </xf>
    <xf numFmtId="49" fontId="6" fillId="5" borderId="11" xfId="0" applyNumberFormat="1" applyFont="1" applyFill="1" applyBorder="1" applyAlignment="1">
      <alignment horizontal="left" vertical="center"/>
    </xf>
    <xf numFmtId="49" fontId="6" fillId="5" borderId="10" xfId="0" applyNumberFormat="1" applyFont="1" applyFill="1" applyBorder="1" applyAlignment="1">
      <alignment horizontal="left" vertical="center"/>
    </xf>
    <xf numFmtId="49" fontId="6" fillId="5" borderId="15" xfId="0" applyNumberFormat="1" applyFont="1" applyFill="1" applyBorder="1" applyAlignment="1">
      <alignment horizontal="left" vertical="center"/>
    </xf>
    <xf numFmtId="49" fontId="6" fillId="5" borderId="0" xfId="0" applyNumberFormat="1" applyFont="1" applyFill="1" applyAlignment="1">
      <alignment horizontal="left" vertical="center"/>
    </xf>
    <xf numFmtId="3" fontId="6" fillId="5" borderId="10" xfId="0" applyNumberFormat="1" applyFont="1" applyFill="1" applyBorder="1" applyAlignment="1">
      <alignment horizontal="left" vertical="center"/>
    </xf>
    <xf numFmtId="3" fontId="6" fillId="5" borderId="15" xfId="0" applyNumberFormat="1" applyFont="1" applyFill="1" applyBorder="1" applyAlignment="1">
      <alignment horizontal="left" vertical="center"/>
    </xf>
    <xf numFmtId="3" fontId="6" fillId="5" borderId="11" xfId="0" applyNumberFormat="1" applyFont="1" applyFill="1" applyBorder="1" applyAlignment="1">
      <alignment horizontal="left" vertical="center"/>
    </xf>
    <xf numFmtId="49" fontId="6" fillId="6" borderId="1" xfId="0" applyNumberFormat="1" applyFont="1" applyFill="1" applyBorder="1" applyAlignment="1">
      <alignment horizontal="left" vertical="center"/>
    </xf>
    <xf numFmtId="49" fontId="0" fillId="0" borderId="0" xfId="0" applyNumberFormat="1" applyFont="1"/>
    <xf numFmtId="14" fontId="0" fillId="0" borderId="0" xfId="0" applyNumberFormat="1"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customXml" Target="../customXml/item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showZeros="0" workbookViewId="0">
      <selection activeCell="A1" sqref="A1"/>
    </sheetView>
  </sheetViews>
  <sheetFormatPr defaultColWidth="9" defaultRowHeight="12.75" customHeight="1"/>
  <cols>
    <col min="1" max="1" width="18.5" customWidth="1"/>
    <col min="2" max="2" width="20.375" style="125" customWidth="1"/>
    <col min="3" max="6" width="3.25" customWidth="1"/>
    <col min="12" max="12" width="9.375" customWidth="1"/>
  </cols>
  <sheetData>
    <row r="1" customHeight="1" spans="1:12">
      <c r="G1" t="s">
        <v>0</v>
      </c>
      <c r="H1" t="s">
        <v>1</v>
      </c>
      <c r="I1" t="s">
        <v>2</v>
      </c>
    </row>
    <row r="2" customHeight="1" spans="1:12">
      <c r="A2" t="s">
        <v>3</v>
      </c>
      <c r="B2" s="125" t="s">
        <v>4</v>
      </c>
      <c r="C2" s="125"/>
      <c r="G2" t="s">
        <v>5</v>
      </c>
      <c r="H2" t="s">
        <v>6</v>
      </c>
      <c r="I2" t="s">
        <v>7</v>
      </c>
    </row>
    <row r="3" customHeight="1" spans="1:12">
      <c r="A3" t="s">
        <v>8</v>
      </c>
      <c r="B3" s="125" t="s">
        <v>9</v>
      </c>
      <c r="G3" t="s">
        <v>10</v>
      </c>
      <c r="H3" t="s">
        <v>11</v>
      </c>
      <c r="I3" t="s">
        <v>12</v>
      </c>
    </row>
    <row r="4" customHeight="1" spans="1:12">
      <c r="A4" t="s">
        <v>13</v>
      </c>
      <c r="B4" s="125" t="s">
        <v>14</v>
      </c>
      <c r="G4" t="s">
        <v>15</v>
      </c>
      <c r="H4" t="s">
        <v>16</v>
      </c>
      <c r="I4" t="s">
        <v>17</v>
      </c>
    </row>
    <row r="5" customHeight="1" spans="1:12">
      <c r="A5" t="s">
        <v>18</v>
      </c>
      <c r="B5" s="125" t="s">
        <v>19</v>
      </c>
      <c r="G5" t="s">
        <v>20</v>
      </c>
      <c r="H5" t="s">
        <v>21</v>
      </c>
      <c r="I5" t="s">
        <v>22</v>
      </c>
    </row>
    <row r="6" customHeight="1" spans="1:12">
      <c r="A6" t="s">
        <v>23</v>
      </c>
      <c r="B6" s="125" t="s">
        <v>24</v>
      </c>
      <c r="G6" t="s">
        <v>25</v>
      </c>
      <c r="H6" t="s">
        <v>26</v>
      </c>
      <c r="I6" t="s">
        <v>27</v>
      </c>
    </row>
    <row r="7" customHeight="1" spans="1:12">
      <c r="A7" t="s">
        <v>28</v>
      </c>
      <c r="B7" s="125" t="s">
        <v>29</v>
      </c>
      <c r="G7" t="s">
        <v>30</v>
      </c>
      <c r="H7" t="s">
        <v>31</v>
      </c>
      <c r="I7" t="s">
        <v>32</v>
      </c>
      <c r="L7" s="126"/>
    </row>
    <row r="8" customHeight="1" spans="1:12">
      <c r="A8" t="s">
        <v>33</v>
      </c>
      <c r="B8" s="125" t="s">
        <v>29</v>
      </c>
      <c r="G8" t="s">
        <v>34</v>
      </c>
      <c r="H8" t="s">
        <v>35</v>
      </c>
      <c r="I8" t="s">
        <v>36</v>
      </c>
    </row>
    <row r="9" customHeight="1" spans="1:12">
      <c r="A9" t="s">
        <v>37</v>
      </c>
      <c r="B9" s="125" t="s">
        <v>38</v>
      </c>
      <c r="G9" t="s">
        <v>39</v>
      </c>
      <c r="H9" t="s">
        <v>40</v>
      </c>
      <c r="I9" t="s">
        <v>41</v>
      </c>
    </row>
    <row r="10" customHeight="1" spans="1:12">
      <c r="A10" t="s">
        <v>42</v>
      </c>
      <c r="B10" s="125" t="s">
        <v>43</v>
      </c>
      <c r="G10" t="s">
        <v>44</v>
      </c>
      <c r="H10" t="s">
        <v>45</v>
      </c>
      <c r="I10" t="s">
        <v>46</v>
      </c>
    </row>
    <row r="11" customHeight="1" spans="1:12">
      <c r="A11" t="s">
        <v>47</v>
      </c>
      <c r="B11" s="125" t="s">
        <v>48</v>
      </c>
      <c r="G11" t="s">
        <v>49</v>
      </c>
      <c r="H11" t="s">
        <v>50</v>
      </c>
      <c r="I11" t="s">
        <v>51</v>
      </c>
    </row>
    <row r="12" customHeight="1" spans="1:12">
      <c r="A12" t="s">
        <v>47</v>
      </c>
      <c r="B12" s="125" t="s">
        <v>48</v>
      </c>
      <c r="G12" t="s">
        <v>52</v>
      </c>
      <c r="H12" t="s">
        <v>53</v>
      </c>
      <c r="I12" t="s">
        <v>54</v>
      </c>
    </row>
    <row r="13" customHeight="1" spans="1:12">
      <c r="A13" t="s">
        <v>55</v>
      </c>
      <c r="B13" s="125" t="s">
        <v>48</v>
      </c>
      <c r="G13" t="s">
        <v>56</v>
      </c>
      <c r="H13" t="s">
        <v>57</v>
      </c>
      <c r="I13" t="s">
        <v>58</v>
      </c>
    </row>
    <row r="14" customHeight="1" spans="1:12">
      <c r="A14" t="s">
        <v>59</v>
      </c>
      <c r="B14" s="125" t="s">
        <v>48</v>
      </c>
      <c r="G14" t="s">
        <v>60</v>
      </c>
      <c r="H14" t="s">
        <v>61</v>
      </c>
      <c r="I14" t="s">
        <v>62</v>
      </c>
    </row>
    <row r="15" customHeight="1" spans="1:12">
      <c r="A15" t="s">
        <v>63</v>
      </c>
      <c r="B15" s="125" t="s">
        <v>48</v>
      </c>
      <c r="G15" t="s">
        <v>64</v>
      </c>
      <c r="H15" t="s">
        <v>65</v>
      </c>
      <c r="I15" t="s">
        <v>66</v>
      </c>
    </row>
    <row r="16" customHeight="1" spans="1:12">
      <c r="A16" t="s">
        <v>67</v>
      </c>
      <c r="B16" s="125" t="s">
        <v>68</v>
      </c>
      <c r="G16" t="s">
        <v>69</v>
      </c>
      <c r="H16" t="s">
        <v>70</v>
      </c>
      <c r="I16" t="s">
        <v>71</v>
      </c>
    </row>
    <row r="17" customHeight="1" spans="1:9">
      <c r="A17" t="s">
        <v>72</v>
      </c>
      <c r="B17" s="125" t="s">
        <v>73</v>
      </c>
      <c r="G17" t="s">
        <v>74</v>
      </c>
      <c r="H17" t="s">
        <v>75</v>
      </c>
      <c r="I17" t="s">
        <v>76</v>
      </c>
    </row>
    <row r="18" customHeight="1" spans="1:9">
      <c r="A18" t="s">
        <v>77</v>
      </c>
      <c r="B18" s="125" t="s">
        <v>43</v>
      </c>
      <c r="G18" t="s">
        <v>78</v>
      </c>
      <c r="H18" t="s">
        <v>79</v>
      </c>
      <c r="I18" t="s">
        <v>80</v>
      </c>
    </row>
    <row r="19" customHeight="1" spans="1:9">
      <c r="A19" t="s">
        <v>81</v>
      </c>
      <c r="B19" s="125" t="s">
        <v>82</v>
      </c>
      <c r="G19" t="s">
        <v>83</v>
      </c>
      <c r="H19" t="s">
        <v>84</v>
      </c>
      <c r="I19" t="s">
        <v>85</v>
      </c>
    </row>
    <row r="20" customHeight="1" spans="1:9">
      <c r="G20" t="s">
        <v>86</v>
      </c>
      <c r="H20" t="s">
        <v>87</v>
      </c>
      <c r="I20" t="s">
        <v>88</v>
      </c>
    </row>
    <row r="21" customHeight="1" spans="1:9">
      <c r="G21" t="s">
        <v>89</v>
      </c>
      <c r="H21" t="s">
        <v>90</v>
      </c>
      <c r="I21" t="s">
        <v>91</v>
      </c>
    </row>
    <row r="22" customHeight="1" spans="1:9">
      <c r="G22" t="s">
        <v>92</v>
      </c>
      <c r="H22" t="s">
        <v>93</v>
      </c>
      <c r="I22" t="s">
        <v>94</v>
      </c>
    </row>
    <row r="23" customHeight="1" spans="1:9">
      <c r="G23" t="s">
        <v>95</v>
      </c>
      <c r="H23" t="s">
        <v>96</v>
      </c>
      <c r="I23" t="s">
        <v>97</v>
      </c>
    </row>
    <row r="24" customHeight="1" spans="1:9">
      <c r="G24" t="s">
        <v>98</v>
      </c>
      <c r="H24" t="s">
        <v>99</v>
      </c>
      <c r="I24" t="s">
        <v>100</v>
      </c>
    </row>
    <row r="25" customHeight="1" spans="1:9">
      <c r="G25" t="s">
        <v>101</v>
      </c>
      <c r="H25" t="s">
        <v>102</v>
      </c>
      <c r="I25" t="s">
        <v>103</v>
      </c>
    </row>
    <row r="26" customHeight="1" spans="1:9">
      <c r="G26" t="s">
        <v>104</v>
      </c>
      <c r="H26" t="s">
        <v>105</v>
      </c>
      <c r="I26" t="s">
        <v>106</v>
      </c>
    </row>
    <row r="27" customHeight="1" spans="1:9">
      <c r="G27" t="s">
        <v>107</v>
      </c>
      <c r="H27" t="s">
        <v>108</v>
      </c>
      <c r="I27" t="s">
        <v>109</v>
      </c>
    </row>
    <row r="28" customHeight="1" spans="1:9">
      <c r="G28" t="s">
        <v>110</v>
      </c>
      <c r="H28" t="s">
        <v>111</v>
      </c>
      <c r="I28" t="s">
        <v>112</v>
      </c>
    </row>
    <row r="29" customHeight="1" spans="1:9">
      <c r="G29" t="s">
        <v>113</v>
      </c>
      <c r="H29" t="s">
        <v>114</v>
      </c>
      <c r="I29" t="s">
        <v>115</v>
      </c>
    </row>
  </sheetData>
  <sheetProtection autoFilter="0" objects="1"/>
  <pageMargins left="0.75" right="0.75" top="1" bottom="1" header="0.5" footer="0.5"/>
  <pageSetup paperSize="1"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showZeros="0" defaultGridColor="0" colorId="8" workbookViewId="0">
      <selection activeCell="A1" sqref="A1:H1"/>
    </sheetView>
  </sheetViews>
  <sheetFormatPr defaultColWidth="12.125" defaultRowHeight="15.6" customHeight="1" outlineLevelCol="7"/>
  <cols>
    <col min="1" max="1" width="9.5" style="1" customWidth="1"/>
    <col min="2" max="2" width="31.125" style="1" customWidth="1"/>
    <col min="3" max="6" width="14.5" style="1" customWidth="1"/>
    <col min="7" max="7" width="14.125" style="1" customWidth="1"/>
    <col min="8" max="8" width="14.5" style="1" customWidth="1"/>
  </cols>
  <sheetData>
    <row r="1" ht="33.75" customHeight="1" spans="1:8">
      <c r="A1" s="22" t="str">
        <f>'##BASEINFO'!$B$2&amp;"度"&amp;'##BASEINFO'!$B$7&amp;"一般公共预算收入预算变动情况录入表"</f>
        <v>2024年度凤翔区一般公共预算收入预算变动情况录入表</v>
      </c>
      <c r="B1" s="22"/>
      <c r="C1" s="22"/>
      <c r="D1" s="22"/>
      <c r="E1" s="22"/>
      <c r="F1" s="22"/>
      <c r="G1" s="22"/>
      <c r="H1" s="22"/>
    </row>
    <row r="2" ht="17.25" customHeight="1" spans="1:8">
      <c r="A2" s="23" t="s">
        <v>161</v>
      </c>
      <c r="B2" s="23"/>
      <c r="C2" s="23"/>
      <c r="D2" s="23"/>
      <c r="E2" s="23"/>
      <c r="F2" s="23"/>
      <c r="G2" s="23"/>
      <c r="H2" s="23"/>
    </row>
    <row r="3" ht="17.25" customHeight="1" spans="1:8">
      <c r="A3" s="23" t="str">
        <f>"单位："&amp;'##BASEINFO'!$B$19</f>
        <v>单位：万元</v>
      </c>
      <c r="B3" s="23"/>
      <c r="C3" s="23"/>
      <c r="D3" s="23"/>
      <c r="E3" s="23"/>
      <c r="F3" s="23"/>
      <c r="G3" s="23"/>
      <c r="H3" s="23"/>
    </row>
    <row r="4" ht="17.25" customHeight="1" spans="1:8">
      <c r="A4" s="5" t="s">
        <v>181</v>
      </c>
      <c r="B4" s="5" t="s">
        <v>182</v>
      </c>
      <c r="C4" s="5" t="s">
        <v>1867</v>
      </c>
      <c r="D4" s="5" t="s">
        <v>2138</v>
      </c>
      <c r="E4" s="5"/>
      <c r="F4" s="5"/>
      <c r="G4" s="5"/>
      <c r="H4" s="5" t="s">
        <v>1868</v>
      </c>
    </row>
    <row r="5" ht="17.25" customHeight="1" spans="1:8">
      <c r="A5" s="5"/>
      <c r="B5" s="5"/>
      <c r="C5" s="5"/>
      <c r="D5" s="5" t="s">
        <v>2139</v>
      </c>
      <c r="E5" s="5"/>
      <c r="F5" s="5"/>
      <c r="G5" s="24" t="s">
        <v>2140</v>
      </c>
      <c r="H5" s="5"/>
    </row>
    <row r="6" ht="17.25" customHeight="1" spans="1:8">
      <c r="A6" s="27"/>
      <c r="B6" s="27"/>
      <c r="C6" s="27"/>
      <c r="D6" s="27" t="s">
        <v>2141</v>
      </c>
      <c r="E6" s="27" t="s">
        <v>2142</v>
      </c>
      <c r="F6" s="27" t="s">
        <v>2143</v>
      </c>
      <c r="G6" s="28"/>
      <c r="H6" s="27"/>
    </row>
    <row r="7" ht="17.25" customHeight="1" spans="1:8">
      <c r="A7" s="8"/>
      <c r="B7" s="5" t="s">
        <v>184</v>
      </c>
      <c r="C7" s="9">
        <f t="shared" ref="C7:H7" si="0">SUM(C8,C29)</f>
        <v>68978</v>
      </c>
      <c r="D7" s="9">
        <f t="shared" si="0"/>
        <v>0</v>
      </c>
      <c r="E7" s="9">
        <f t="shared" si="0"/>
        <v>0</v>
      </c>
      <c r="F7" s="9">
        <f t="shared" si="0"/>
        <v>0</v>
      </c>
      <c r="G7" s="9">
        <f t="shared" si="0"/>
        <v>4081</v>
      </c>
      <c r="H7" s="9">
        <f t="shared" si="0"/>
        <v>73059</v>
      </c>
    </row>
    <row r="8" ht="17.25" customHeight="1" spans="1:8">
      <c r="A8" s="8">
        <v>101</v>
      </c>
      <c r="B8" s="26" t="s">
        <v>185</v>
      </c>
      <c r="C8" s="9">
        <f t="shared" ref="C8:H8" si="1">SUM(C9:C28)</f>
        <v>48100</v>
      </c>
      <c r="D8" s="9">
        <f t="shared" si="1"/>
        <v>0</v>
      </c>
      <c r="E8" s="9">
        <f t="shared" si="1"/>
        <v>0</v>
      </c>
      <c r="F8" s="9">
        <f t="shared" si="1"/>
        <v>0</v>
      </c>
      <c r="G8" s="9">
        <f t="shared" si="1"/>
        <v>47</v>
      </c>
      <c r="H8" s="9">
        <f t="shared" si="1"/>
        <v>48147</v>
      </c>
    </row>
    <row r="9" ht="17.25" customHeight="1" spans="1:8">
      <c r="A9" s="8">
        <v>10101</v>
      </c>
      <c r="B9" s="11" t="s">
        <v>186</v>
      </c>
      <c r="C9" s="12">
        <v>21000</v>
      </c>
      <c r="D9" s="9">
        <f t="shared" ref="D9:D28" si="2">E9+F9</f>
        <v>0</v>
      </c>
      <c r="E9" s="12"/>
      <c r="F9" s="12"/>
      <c r="G9" s="12">
        <v>-1107</v>
      </c>
      <c r="H9" s="9">
        <f t="shared" ref="H9:H28" si="3">C9+D9+G9</f>
        <v>19893</v>
      </c>
    </row>
    <row r="10" ht="17.25" customHeight="1" spans="1:8">
      <c r="A10" s="8">
        <v>10102</v>
      </c>
      <c r="B10" s="11" t="s">
        <v>224</v>
      </c>
      <c r="C10" s="12"/>
      <c r="D10" s="9">
        <f t="shared" si="2"/>
        <v>0</v>
      </c>
      <c r="E10" s="12"/>
      <c r="F10" s="12"/>
      <c r="G10" s="12"/>
      <c r="H10" s="9">
        <f t="shared" si="3"/>
        <v>0</v>
      </c>
    </row>
    <row r="11" ht="17.25" customHeight="1" spans="1:8">
      <c r="A11" s="8">
        <v>10104</v>
      </c>
      <c r="B11" s="11" t="s">
        <v>244</v>
      </c>
      <c r="C11" s="12">
        <v>4000</v>
      </c>
      <c r="D11" s="9">
        <f t="shared" si="2"/>
        <v>0</v>
      </c>
      <c r="E11" s="12"/>
      <c r="F11" s="12"/>
      <c r="G11" s="12">
        <v>-1391</v>
      </c>
      <c r="H11" s="9">
        <f t="shared" si="3"/>
        <v>2609</v>
      </c>
    </row>
    <row r="12" ht="15.75" customHeight="1" spans="1:8">
      <c r="A12" s="8">
        <v>10105</v>
      </c>
      <c r="B12" s="11" t="s">
        <v>349</v>
      </c>
      <c r="C12" s="12"/>
      <c r="D12" s="9">
        <f t="shared" si="2"/>
        <v>0</v>
      </c>
      <c r="E12" s="12"/>
      <c r="F12" s="12"/>
      <c r="G12" s="12"/>
      <c r="H12" s="9">
        <f t="shared" si="3"/>
        <v>0</v>
      </c>
    </row>
    <row r="13" ht="17.25" customHeight="1" spans="1:8">
      <c r="A13" s="8">
        <v>10106</v>
      </c>
      <c r="B13" s="11" t="s">
        <v>2144</v>
      </c>
      <c r="C13" s="12">
        <v>400</v>
      </c>
      <c r="D13" s="9">
        <f t="shared" si="2"/>
        <v>0</v>
      </c>
      <c r="E13" s="12"/>
      <c r="F13" s="12"/>
      <c r="G13" s="12">
        <v>31</v>
      </c>
      <c r="H13" s="9">
        <f t="shared" si="3"/>
        <v>431</v>
      </c>
    </row>
    <row r="14" ht="17.25" customHeight="1" spans="1:8">
      <c r="A14" s="8">
        <v>10107</v>
      </c>
      <c r="B14" s="11" t="s">
        <v>421</v>
      </c>
      <c r="C14" s="12">
        <v>300</v>
      </c>
      <c r="D14" s="9">
        <f t="shared" si="2"/>
        <v>0</v>
      </c>
      <c r="E14" s="12"/>
      <c r="F14" s="12"/>
      <c r="G14" s="12">
        <v>-11</v>
      </c>
      <c r="H14" s="9">
        <f t="shared" si="3"/>
        <v>289</v>
      </c>
    </row>
    <row r="15" ht="17.25" customHeight="1" spans="1:8">
      <c r="A15" s="8">
        <v>10109</v>
      </c>
      <c r="B15" s="11" t="s">
        <v>426</v>
      </c>
      <c r="C15" s="12">
        <v>8775</v>
      </c>
      <c r="D15" s="9">
        <f t="shared" si="2"/>
        <v>0</v>
      </c>
      <c r="E15" s="12"/>
      <c r="F15" s="12"/>
      <c r="G15" s="12">
        <v>6263</v>
      </c>
      <c r="H15" s="9">
        <f t="shared" si="3"/>
        <v>15038</v>
      </c>
    </row>
    <row r="16" ht="17.25" customHeight="1" spans="1:8">
      <c r="A16" s="8">
        <v>10110</v>
      </c>
      <c r="B16" s="11" t="s">
        <v>442</v>
      </c>
      <c r="C16" s="12">
        <v>2300</v>
      </c>
      <c r="D16" s="9">
        <f t="shared" si="2"/>
        <v>0</v>
      </c>
      <c r="E16" s="12"/>
      <c r="F16" s="12"/>
      <c r="G16" s="12">
        <v>424</v>
      </c>
      <c r="H16" s="9">
        <f t="shared" si="3"/>
        <v>2724</v>
      </c>
    </row>
    <row r="17" ht="17.25" customHeight="1" spans="1:8">
      <c r="A17" s="8">
        <v>10111</v>
      </c>
      <c r="B17" s="11" t="s">
        <v>451</v>
      </c>
      <c r="C17" s="12">
        <v>2800</v>
      </c>
      <c r="D17" s="9">
        <f t="shared" si="2"/>
        <v>0</v>
      </c>
      <c r="E17" s="12"/>
      <c r="F17" s="12"/>
      <c r="G17" s="12">
        <v>-680</v>
      </c>
      <c r="H17" s="9">
        <f t="shared" si="3"/>
        <v>2120</v>
      </c>
    </row>
    <row r="18" ht="17.25" customHeight="1" spans="1:8">
      <c r="A18" s="8">
        <v>10112</v>
      </c>
      <c r="B18" s="11" t="s">
        <v>457</v>
      </c>
      <c r="C18" s="12">
        <v>1900</v>
      </c>
      <c r="D18" s="9">
        <f t="shared" si="2"/>
        <v>0</v>
      </c>
      <c r="E18" s="12"/>
      <c r="F18" s="12"/>
      <c r="G18" s="12">
        <v>91</v>
      </c>
      <c r="H18" s="9">
        <f t="shared" si="3"/>
        <v>1991</v>
      </c>
    </row>
    <row r="19" ht="17.25" customHeight="1" spans="1:8">
      <c r="A19" s="8">
        <v>10113</v>
      </c>
      <c r="B19" s="11" t="s">
        <v>466</v>
      </c>
      <c r="C19" s="12">
        <v>965</v>
      </c>
      <c r="D19" s="9">
        <f t="shared" si="2"/>
        <v>0</v>
      </c>
      <c r="E19" s="12"/>
      <c r="F19" s="12"/>
      <c r="G19" s="12">
        <v>-824</v>
      </c>
      <c r="H19" s="9">
        <f t="shared" si="3"/>
        <v>141</v>
      </c>
    </row>
    <row r="20" ht="17.25" customHeight="1" spans="1:8">
      <c r="A20" s="8">
        <v>10114</v>
      </c>
      <c r="B20" s="11" t="s">
        <v>2145</v>
      </c>
      <c r="C20" s="12">
        <v>1000</v>
      </c>
      <c r="D20" s="9">
        <f t="shared" si="2"/>
        <v>0</v>
      </c>
      <c r="E20" s="12"/>
      <c r="F20" s="12"/>
      <c r="G20" s="12">
        <v>5</v>
      </c>
      <c r="H20" s="9">
        <f t="shared" si="3"/>
        <v>1005</v>
      </c>
    </row>
    <row r="21" ht="17.25" customHeight="1" spans="1:8">
      <c r="A21" s="8">
        <v>10115</v>
      </c>
      <c r="B21" s="11" t="s">
        <v>2146</v>
      </c>
      <c r="C21" s="12"/>
      <c r="D21" s="9">
        <f t="shared" si="2"/>
        <v>0</v>
      </c>
      <c r="E21" s="12"/>
      <c r="F21" s="12"/>
      <c r="G21" s="12"/>
      <c r="H21" s="9">
        <f t="shared" si="3"/>
        <v>0</v>
      </c>
    </row>
    <row r="22" ht="17.25" customHeight="1" spans="1:8">
      <c r="A22" s="8">
        <v>10116</v>
      </c>
      <c r="B22" s="11" t="s">
        <v>2147</v>
      </c>
      <c r="C22" s="12"/>
      <c r="D22" s="9">
        <f t="shared" si="2"/>
        <v>0</v>
      </c>
      <c r="E22" s="12"/>
      <c r="F22" s="12"/>
      <c r="G22" s="12"/>
      <c r="H22" s="9">
        <f t="shared" si="3"/>
        <v>0</v>
      </c>
    </row>
    <row r="23" ht="17.25" customHeight="1" spans="1:8">
      <c r="A23" s="8">
        <v>10117</v>
      </c>
      <c r="B23" s="11" t="s">
        <v>2148</v>
      </c>
      <c r="C23" s="12"/>
      <c r="D23" s="9">
        <f t="shared" si="2"/>
        <v>0</v>
      </c>
      <c r="E23" s="12"/>
      <c r="F23" s="12"/>
      <c r="G23" s="12"/>
      <c r="H23" s="9">
        <f t="shared" si="3"/>
        <v>0</v>
      </c>
    </row>
    <row r="24" ht="17.25" customHeight="1" spans="1:8">
      <c r="A24" s="8">
        <v>10118</v>
      </c>
      <c r="B24" s="11" t="s">
        <v>2149</v>
      </c>
      <c r="C24" s="12">
        <v>1320</v>
      </c>
      <c r="D24" s="9">
        <f t="shared" si="2"/>
        <v>0</v>
      </c>
      <c r="E24" s="12"/>
      <c r="F24" s="12"/>
      <c r="G24" s="12">
        <v>-724</v>
      </c>
      <c r="H24" s="9">
        <f t="shared" si="3"/>
        <v>596</v>
      </c>
    </row>
    <row r="25" ht="17.25" customHeight="1" spans="1:8">
      <c r="A25" s="8">
        <v>10119</v>
      </c>
      <c r="B25" s="11" t="s">
        <v>2150</v>
      </c>
      <c r="C25" s="12">
        <v>3200</v>
      </c>
      <c r="D25" s="9">
        <f t="shared" si="2"/>
        <v>0</v>
      </c>
      <c r="E25" s="12"/>
      <c r="F25" s="12"/>
      <c r="G25" s="12">
        <v>-2570</v>
      </c>
      <c r="H25" s="9">
        <f t="shared" si="3"/>
        <v>630</v>
      </c>
    </row>
    <row r="26" ht="17.25" customHeight="1" spans="1:8">
      <c r="A26" s="8">
        <v>10120</v>
      </c>
      <c r="B26" s="11" t="s">
        <v>2151</v>
      </c>
      <c r="C26" s="12"/>
      <c r="D26" s="9">
        <f t="shared" si="2"/>
        <v>0</v>
      </c>
      <c r="E26" s="12"/>
      <c r="F26" s="12"/>
      <c r="G26" s="12"/>
      <c r="H26" s="9">
        <f t="shared" si="3"/>
        <v>0</v>
      </c>
    </row>
    <row r="27" ht="15.75" customHeight="1" spans="1:8">
      <c r="A27" s="8">
        <v>10121</v>
      </c>
      <c r="B27" s="11" t="s">
        <v>2152</v>
      </c>
      <c r="C27" s="12">
        <v>140</v>
      </c>
      <c r="D27" s="9">
        <f t="shared" si="2"/>
        <v>0</v>
      </c>
      <c r="E27" s="12"/>
      <c r="F27" s="12"/>
      <c r="G27" s="12">
        <v>540</v>
      </c>
      <c r="H27" s="9">
        <f t="shared" si="3"/>
        <v>680</v>
      </c>
    </row>
    <row r="28" ht="17.25" customHeight="1" spans="1:8">
      <c r="A28" s="8">
        <v>10199</v>
      </c>
      <c r="B28" s="11" t="s">
        <v>2153</v>
      </c>
      <c r="C28" s="12"/>
      <c r="D28" s="9">
        <f t="shared" si="2"/>
        <v>0</v>
      </c>
      <c r="E28" s="12"/>
      <c r="F28" s="12"/>
      <c r="G28" s="12"/>
      <c r="H28" s="9">
        <f t="shared" si="3"/>
        <v>0</v>
      </c>
    </row>
    <row r="29" ht="17.25" customHeight="1" spans="1:8">
      <c r="A29" s="8">
        <v>103</v>
      </c>
      <c r="B29" s="26" t="s">
        <v>512</v>
      </c>
      <c r="C29" s="9">
        <f t="shared" ref="C29:H29" si="4">SUM(C30:C37)</f>
        <v>20878</v>
      </c>
      <c r="D29" s="9">
        <f t="shared" si="4"/>
        <v>0</v>
      </c>
      <c r="E29" s="9">
        <f t="shared" si="4"/>
        <v>0</v>
      </c>
      <c r="F29" s="9">
        <f t="shared" si="4"/>
        <v>0</v>
      </c>
      <c r="G29" s="9">
        <f t="shared" si="4"/>
        <v>4034</v>
      </c>
      <c r="H29" s="9">
        <f t="shared" si="4"/>
        <v>24912</v>
      </c>
    </row>
    <row r="30" ht="17.25" customHeight="1" spans="1:8">
      <c r="A30" s="8">
        <v>10302</v>
      </c>
      <c r="B30" s="11" t="s">
        <v>513</v>
      </c>
      <c r="C30" s="12">
        <v>6600</v>
      </c>
      <c r="D30" s="9">
        <f t="shared" ref="D30:D37" si="5">E30+F30</f>
        <v>0</v>
      </c>
      <c r="E30" s="12"/>
      <c r="F30" s="12"/>
      <c r="G30" s="12">
        <v>4200</v>
      </c>
      <c r="H30" s="9">
        <f t="shared" ref="H30:H37" si="6">C30+D30+G30</f>
        <v>10800</v>
      </c>
    </row>
    <row r="31" ht="17.25" customHeight="1" spans="1:8">
      <c r="A31" s="8">
        <v>10304</v>
      </c>
      <c r="B31" s="11" t="s">
        <v>541</v>
      </c>
      <c r="C31" s="12">
        <v>8778</v>
      </c>
      <c r="D31" s="9">
        <f t="shared" si="5"/>
        <v>0</v>
      </c>
      <c r="E31" s="12"/>
      <c r="F31" s="12"/>
      <c r="G31" s="12">
        <v>-957</v>
      </c>
      <c r="H31" s="9">
        <f t="shared" si="6"/>
        <v>7821</v>
      </c>
    </row>
    <row r="32" ht="17.25" customHeight="1" spans="1:8">
      <c r="A32" s="8">
        <v>10305</v>
      </c>
      <c r="B32" s="11" t="s">
        <v>723</v>
      </c>
      <c r="C32" s="12">
        <v>1500</v>
      </c>
      <c r="D32" s="9">
        <f t="shared" si="5"/>
        <v>0</v>
      </c>
      <c r="E32" s="12"/>
      <c r="F32" s="12"/>
      <c r="G32" s="12">
        <v>2098</v>
      </c>
      <c r="H32" s="9">
        <f t="shared" si="6"/>
        <v>3598</v>
      </c>
    </row>
    <row r="33" ht="17.25" customHeight="1" spans="1:8">
      <c r="A33" s="8">
        <v>10306</v>
      </c>
      <c r="B33" s="11" t="s">
        <v>763</v>
      </c>
      <c r="C33" s="12"/>
      <c r="D33" s="9">
        <f t="shared" si="5"/>
        <v>0</v>
      </c>
      <c r="E33" s="12"/>
      <c r="F33" s="12"/>
      <c r="G33" s="12"/>
      <c r="H33" s="9">
        <f t="shared" si="6"/>
        <v>0</v>
      </c>
    </row>
    <row r="34" ht="17.25" customHeight="1" spans="1:8">
      <c r="A34" s="8">
        <v>10307</v>
      </c>
      <c r="B34" s="11" t="s">
        <v>782</v>
      </c>
      <c r="C34" s="12">
        <v>2900</v>
      </c>
      <c r="D34" s="9">
        <f t="shared" si="5"/>
        <v>0</v>
      </c>
      <c r="E34" s="12"/>
      <c r="F34" s="12"/>
      <c r="G34" s="12">
        <v>-1052</v>
      </c>
      <c r="H34" s="9">
        <f t="shared" si="6"/>
        <v>1848</v>
      </c>
    </row>
    <row r="35" ht="17.25" customHeight="1" spans="1:8">
      <c r="A35" s="8">
        <v>10308</v>
      </c>
      <c r="B35" s="11" t="s">
        <v>833</v>
      </c>
      <c r="C35" s="12"/>
      <c r="D35" s="9">
        <f t="shared" si="5"/>
        <v>0</v>
      </c>
      <c r="E35" s="12"/>
      <c r="F35" s="12"/>
      <c r="G35" s="12"/>
      <c r="H35" s="9">
        <f t="shared" si="6"/>
        <v>0</v>
      </c>
    </row>
    <row r="36" ht="17.25" customHeight="1" spans="1:8">
      <c r="A36" s="8">
        <v>10309</v>
      </c>
      <c r="B36" s="11" t="s">
        <v>836</v>
      </c>
      <c r="C36" s="12">
        <v>1100</v>
      </c>
      <c r="D36" s="9">
        <f t="shared" si="5"/>
        <v>0</v>
      </c>
      <c r="E36" s="12"/>
      <c r="F36" s="12"/>
      <c r="G36" s="12">
        <v>-275</v>
      </c>
      <c r="H36" s="9">
        <f t="shared" si="6"/>
        <v>825</v>
      </c>
    </row>
    <row r="37" ht="17.25" customHeight="1" spans="1:8">
      <c r="A37" s="8">
        <v>10399</v>
      </c>
      <c r="B37" s="11" t="s">
        <v>2154</v>
      </c>
      <c r="C37" s="12"/>
      <c r="D37" s="9">
        <f t="shared" si="5"/>
        <v>0</v>
      </c>
      <c r="E37" s="12"/>
      <c r="F37" s="12"/>
      <c r="G37" s="12">
        <v>20</v>
      </c>
      <c r="H37" s="9">
        <f t="shared" si="6"/>
        <v>20</v>
      </c>
    </row>
  </sheetData>
  <sheetProtection autoFilter="0" objects="1"/>
  <mergeCells count="10">
    <mergeCell ref="A1:H1"/>
    <mergeCell ref="A2:H2"/>
    <mergeCell ref="A3:H3"/>
    <mergeCell ref="D4:G4"/>
    <mergeCell ref="D5:F5"/>
    <mergeCell ref="A4:A6"/>
    <mergeCell ref="B4:B6"/>
    <mergeCell ref="C4:C6"/>
    <mergeCell ref="G5:G6"/>
    <mergeCell ref="H4:H6"/>
  </mergeCells>
  <dataValidations count="1">
    <dataValidation type="decimal" operator="between" allowBlank="1" showInputMessage="1" showErrorMessage="1" sqref="C7:H3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28"/>
  <sheetViews>
    <sheetView showGridLines="0" showZeros="0" defaultGridColor="0" colorId="8" workbookViewId="0">
      <selection activeCell="A1" sqref="A1:W1"/>
    </sheetView>
  </sheetViews>
  <sheetFormatPr defaultColWidth="12.125" defaultRowHeight="16.9" customHeight="1"/>
  <cols>
    <col min="1" max="1" width="15.5" style="1" customWidth="1"/>
    <col min="2" max="2" width="34.25" style="1" customWidth="1"/>
    <col min="3" max="23" width="15.5" style="1" customWidth="1"/>
  </cols>
  <sheetData>
    <row r="1" ht="33.75" customHeight="1" spans="1:23">
      <c r="A1" s="22" t="str">
        <f>'##BASEINFO'!$B$2&amp;"度"&amp;'##BASEINFO'!$B$7&amp;"一般公共预算支出预算变动及结余、结转情况录入表"</f>
        <v>2024年度凤翔区一般公共预算支出预算变动及结余、结转情况录入表</v>
      </c>
      <c r="B1" s="22"/>
      <c r="C1" s="22"/>
      <c r="D1" s="22"/>
      <c r="E1" s="22"/>
      <c r="F1" s="22"/>
      <c r="G1" s="22"/>
      <c r="H1" s="22"/>
      <c r="I1" s="22"/>
      <c r="J1" s="22"/>
      <c r="K1" s="22"/>
      <c r="L1" s="22"/>
      <c r="M1" s="22"/>
      <c r="N1" s="22"/>
      <c r="O1" s="22"/>
      <c r="P1" s="22"/>
      <c r="Q1" s="22"/>
      <c r="R1" s="22"/>
      <c r="S1" s="22"/>
      <c r="T1" s="22"/>
      <c r="U1" s="22"/>
      <c r="V1" s="22"/>
      <c r="W1" s="22"/>
    </row>
    <row r="2" ht="17.25" customHeight="1" spans="1:23">
      <c r="A2" s="23" t="s">
        <v>162</v>
      </c>
      <c r="B2" s="23"/>
      <c r="C2" s="23"/>
      <c r="D2" s="23"/>
      <c r="E2" s="23"/>
      <c r="F2" s="23"/>
      <c r="G2" s="23"/>
      <c r="H2" s="23"/>
      <c r="I2" s="23"/>
      <c r="J2" s="23"/>
      <c r="K2" s="23"/>
      <c r="L2" s="23"/>
      <c r="M2" s="23"/>
      <c r="N2" s="23"/>
      <c r="O2" s="23"/>
      <c r="P2" s="23"/>
      <c r="Q2" s="23"/>
      <c r="R2" s="23"/>
      <c r="S2" s="23"/>
      <c r="T2" s="23"/>
      <c r="U2" s="23"/>
      <c r="V2" s="23"/>
      <c r="W2" s="23"/>
    </row>
    <row r="3" ht="17.25" customHeight="1" spans="1:23">
      <c r="A3" s="23" t="str">
        <f>"单位："&amp;'##BASEINFO'!$B$19</f>
        <v>单位：万元</v>
      </c>
      <c r="B3" s="23"/>
      <c r="C3" s="23"/>
      <c r="D3" s="23"/>
      <c r="E3" s="23"/>
      <c r="F3" s="23"/>
      <c r="G3" s="23"/>
      <c r="H3" s="23"/>
      <c r="I3" s="23"/>
      <c r="J3" s="23"/>
      <c r="K3" s="23"/>
      <c r="L3" s="23"/>
      <c r="M3" s="23"/>
      <c r="N3" s="23"/>
      <c r="O3" s="23"/>
      <c r="P3" s="23"/>
      <c r="Q3" s="23"/>
      <c r="R3" s="23"/>
      <c r="S3" s="23"/>
      <c r="T3" s="23"/>
      <c r="U3" s="23"/>
      <c r="V3" s="23"/>
      <c r="W3" s="23"/>
    </row>
    <row r="4" s="68" customFormat="1" ht="17.25" customHeight="1" spans="1:23">
      <c r="A4" s="24" t="s">
        <v>181</v>
      </c>
      <c r="B4" s="24" t="s">
        <v>182</v>
      </c>
      <c r="C4" s="24" t="s">
        <v>1867</v>
      </c>
      <c r="D4" s="5" t="s">
        <v>2138</v>
      </c>
      <c r="E4" s="5"/>
      <c r="F4" s="5"/>
      <c r="G4" s="5"/>
      <c r="H4" s="5"/>
      <c r="I4" s="5"/>
      <c r="J4" s="5"/>
      <c r="K4" s="5"/>
      <c r="L4" s="5"/>
      <c r="M4" s="5"/>
      <c r="N4" s="5"/>
      <c r="O4" s="5"/>
      <c r="P4" s="5"/>
      <c r="Q4" s="5"/>
      <c r="R4" s="5"/>
      <c r="S4" s="5"/>
      <c r="T4" s="24" t="s">
        <v>1868</v>
      </c>
      <c r="U4" s="24" t="s">
        <v>183</v>
      </c>
      <c r="V4" s="24" t="s">
        <v>2155</v>
      </c>
      <c r="W4" s="24" t="s">
        <v>2156</v>
      </c>
    </row>
    <row r="5" s="91" customFormat="1" ht="17.25" customHeight="1" spans="1:23">
      <c r="A5" s="24"/>
      <c r="B5" s="24"/>
      <c r="C5" s="24"/>
      <c r="D5" s="24" t="s">
        <v>2141</v>
      </c>
      <c r="E5" s="24" t="s">
        <v>2157</v>
      </c>
      <c r="F5" s="24" t="s">
        <v>2158</v>
      </c>
      <c r="G5" s="24" t="s">
        <v>2159</v>
      </c>
      <c r="H5" s="24" t="s">
        <v>2160</v>
      </c>
      <c r="I5" s="24" t="s">
        <v>2161</v>
      </c>
      <c r="J5" s="24" t="s">
        <v>2062</v>
      </c>
      <c r="K5" s="24" t="s">
        <v>2075</v>
      </c>
      <c r="L5" s="24" t="s">
        <v>2162</v>
      </c>
      <c r="M5" s="24" t="s">
        <v>2163</v>
      </c>
      <c r="N5" s="24" t="s">
        <v>2164</v>
      </c>
      <c r="O5" s="24" t="s">
        <v>2092</v>
      </c>
      <c r="P5" s="24" t="s">
        <v>2165</v>
      </c>
      <c r="Q5" s="24" t="s">
        <v>2093</v>
      </c>
      <c r="R5" s="24" t="s">
        <v>2166</v>
      </c>
      <c r="S5" s="24" t="s">
        <v>2143</v>
      </c>
      <c r="T5" s="24"/>
      <c r="U5" s="24"/>
      <c r="V5" s="24"/>
      <c r="W5" s="24"/>
    </row>
    <row r="6" s="91" customFormat="1" ht="17.25" customHeight="1" spans="1:23">
      <c r="A6" s="28"/>
      <c r="B6" s="28"/>
      <c r="C6" s="28"/>
      <c r="D6" s="28"/>
      <c r="E6" s="28"/>
      <c r="F6" s="28"/>
      <c r="G6" s="28"/>
      <c r="H6" s="28"/>
      <c r="I6" s="28"/>
      <c r="J6" s="28"/>
      <c r="K6" s="28"/>
      <c r="L6" s="28"/>
      <c r="M6" s="28"/>
      <c r="N6" s="28"/>
      <c r="O6" s="28"/>
      <c r="P6" s="28"/>
      <c r="Q6" s="28"/>
      <c r="R6" s="28"/>
      <c r="S6" s="28"/>
      <c r="T6" s="28"/>
      <c r="U6" s="28"/>
      <c r="V6" s="28"/>
      <c r="W6" s="28"/>
    </row>
    <row r="7" ht="17.25" customHeight="1" spans="1:23">
      <c r="A7" s="8"/>
      <c r="B7" s="5" t="s">
        <v>851</v>
      </c>
      <c r="C7" s="9">
        <f t="shared" ref="C7:W7" si="0">SUM(C8,C37,C47,C53,C65,C76,C87,C94,C116,C131,C146,C153,C162,C168,C176,C180,C186,C196,C200,C204,C209,C217,C218,C221,C225)</f>
        <v>250610</v>
      </c>
      <c r="D7" s="9">
        <f t="shared" si="0"/>
        <v>92328</v>
      </c>
      <c r="E7" s="9">
        <f t="shared" si="0"/>
        <v>0</v>
      </c>
      <c r="F7" s="9">
        <f t="shared" si="0"/>
        <v>38888</v>
      </c>
      <c r="G7" s="9">
        <f t="shared" si="0"/>
        <v>26663</v>
      </c>
      <c r="H7" s="9">
        <f t="shared" si="0"/>
        <v>26777</v>
      </c>
      <c r="I7" s="9">
        <f t="shared" si="0"/>
        <v>0</v>
      </c>
      <c r="J7" s="9">
        <f t="shared" si="0"/>
        <v>0</v>
      </c>
      <c r="K7" s="9">
        <f t="shared" si="0"/>
        <v>0</v>
      </c>
      <c r="L7" s="9">
        <f t="shared" si="0"/>
        <v>0</v>
      </c>
      <c r="M7" s="9">
        <f t="shared" si="0"/>
        <v>0</v>
      </c>
      <c r="N7" s="9">
        <f t="shared" si="0"/>
        <v>0</v>
      </c>
      <c r="O7" s="9">
        <f t="shared" si="0"/>
        <v>0</v>
      </c>
      <c r="P7" s="9">
        <f t="shared" si="0"/>
        <v>0</v>
      </c>
      <c r="Q7" s="9">
        <f t="shared" si="0"/>
        <v>0</v>
      </c>
      <c r="R7" s="9">
        <f t="shared" si="0"/>
        <v>0</v>
      </c>
      <c r="S7" s="9">
        <f t="shared" si="0"/>
        <v>0</v>
      </c>
      <c r="T7" s="9">
        <f t="shared" si="0"/>
        <v>342938</v>
      </c>
      <c r="U7" s="9">
        <f t="shared" si="0"/>
        <v>337159</v>
      </c>
      <c r="V7" s="9">
        <f t="shared" si="0"/>
        <v>5779</v>
      </c>
      <c r="W7" s="9">
        <f t="shared" si="0"/>
        <v>5779</v>
      </c>
    </row>
    <row r="8" ht="17.25" customHeight="1" spans="1:23">
      <c r="A8" s="8">
        <v>201</v>
      </c>
      <c r="B8" s="42" t="s">
        <v>852</v>
      </c>
      <c r="C8" s="9">
        <f t="shared" ref="C8:W8" si="1">SUM(C9:C36)</f>
        <v>22019</v>
      </c>
      <c r="D8" s="9">
        <f t="shared" si="1"/>
        <v>6746</v>
      </c>
      <c r="E8" s="9">
        <f t="shared" si="1"/>
        <v>0</v>
      </c>
      <c r="F8" s="9">
        <f t="shared" si="1"/>
        <v>5281</v>
      </c>
      <c r="G8" s="9">
        <f t="shared" si="1"/>
        <v>524</v>
      </c>
      <c r="H8" s="9">
        <f t="shared" si="1"/>
        <v>2842</v>
      </c>
      <c r="I8" s="9">
        <f t="shared" si="1"/>
        <v>0</v>
      </c>
      <c r="J8" s="9">
        <f t="shared" si="1"/>
        <v>0</v>
      </c>
      <c r="K8" s="9">
        <f t="shared" si="1"/>
        <v>0</v>
      </c>
      <c r="L8" s="9">
        <f t="shared" si="1"/>
        <v>0</v>
      </c>
      <c r="M8" s="9">
        <f t="shared" si="1"/>
        <v>-1901</v>
      </c>
      <c r="N8" s="9">
        <f t="shared" si="1"/>
        <v>0</v>
      </c>
      <c r="O8" s="9">
        <f t="shared" si="1"/>
        <v>0</v>
      </c>
      <c r="P8" s="9">
        <f t="shared" si="1"/>
        <v>0</v>
      </c>
      <c r="Q8" s="9">
        <f t="shared" si="1"/>
        <v>0</v>
      </c>
      <c r="R8" s="9">
        <f t="shared" si="1"/>
        <v>0</v>
      </c>
      <c r="S8" s="9">
        <f t="shared" si="1"/>
        <v>0</v>
      </c>
      <c r="T8" s="9">
        <f t="shared" si="1"/>
        <v>28765</v>
      </c>
      <c r="U8" s="9">
        <f t="shared" si="1"/>
        <v>28741</v>
      </c>
      <c r="V8" s="9">
        <f t="shared" si="1"/>
        <v>24</v>
      </c>
      <c r="W8" s="9">
        <f t="shared" si="1"/>
        <v>24</v>
      </c>
    </row>
    <row r="9" ht="17.25" customHeight="1" spans="1:23">
      <c r="A9" s="8">
        <v>20101</v>
      </c>
      <c r="B9" s="8" t="s">
        <v>853</v>
      </c>
      <c r="C9" s="12">
        <v>800</v>
      </c>
      <c r="D9" s="9">
        <f t="shared" ref="D9:D36" si="2">SUM(E9:S9)</f>
        <v>143</v>
      </c>
      <c r="E9" s="12"/>
      <c r="F9" s="12"/>
      <c r="G9" s="12"/>
      <c r="H9" s="19">
        <v>287</v>
      </c>
      <c r="I9" s="10"/>
      <c r="J9" s="12"/>
      <c r="K9" s="12"/>
      <c r="L9" s="10"/>
      <c r="M9" s="12">
        <v>-144</v>
      </c>
      <c r="N9" s="12"/>
      <c r="O9" s="10"/>
      <c r="P9" s="12"/>
      <c r="Q9" s="10"/>
      <c r="R9" s="12"/>
      <c r="S9" s="12"/>
      <c r="T9" s="9">
        <f t="shared" ref="T9:T36" si="3">C9+D9</f>
        <v>943</v>
      </c>
      <c r="U9" s="9">
        <f>'L02'!C7</f>
        <v>943</v>
      </c>
      <c r="V9" s="9">
        <f t="shared" ref="V9:V36" si="4">T9-U9</f>
        <v>0</v>
      </c>
      <c r="W9" s="10"/>
    </row>
    <row r="10" ht="17.25" customHeight="1" spans="1:23">
      <c r="A10" s="8">
        <v>20102</v>
      </c>
      <c r="B10" s="8" t="s">
        <v>865</v>
      </c>
      <c r="C10" s="12">
        <v>452</v>
      </c>
      <c r="D10" s="9">
        <f t="shared" si="2"/>
        <v>83</v>
      </c>
      <c r="E10" s="12"/>
      <c r="F10" s="12"/>
      <c r="G10" s="12"/>
      <c r="H10" s="19"/>
      <c r="I10" s="10"/>
      <c r="J10" s="12"/>
      <c r="K10" s="12"/>
      <c r="L10" s="10"/>
      <c r="M10" s="12">
        <v>83</v>
      </c>
      <c r="N10" s="12"/>
      <c r="O10" s="10"/>
      <c r="P10" s="12"/>
      <c r="Q10" s="10"/>
      <c r="R10" s="12"/>
      <c r="S10" s="12"/>
      <c r="T10" s="9">
        <f t="shared" si="3"/>
        <v>535</v>
      </c>
      <c r="U10" s="9">
        <f>'L02'!C19</f>
        <v>535</v>
      </c>
      <c r="V10" s="9">
        <f t="shared" si="4"/>
        <v>0</v>
      </c>
      <c r="W10" s="10"/>
    </row>
    <row r="11" ht="17.25" customHeight="1" spans="1:23">
      <c r="A11" s="8">
        <v>20103</v>
      </c>
      <c r="B11" s="8" t="s">
        <v>870</v>
      </c>
      <c r="C11" s="12">
        <v>7943</v>
      </c>
      <c r="D11" s="9">
        <f t="shared" si="2"/>
        <v>4899</v>
      </c>
      <c r="E11" s="12"/>
      <c r="F11" s="12">
        <v>4923</v>
      </c>
      <c r="G11" s="12"/>
      <c r="H11" s="19">
        <v>1298</v>
      </c>
      <c r="I11" s="10"/>
      <c r="J11" s="12"/>
      <c r="K11" s="12"/>
      <c r="L11" s="10"/>
      <c r="M11" s="12">
        <v>-1322</v>
      </c>
      <c r="N11" s="12"/>
      <c r="O11" s="10"/>
      <c r="P11" s="12"/>
      <c r="Q11" s="10"/>
      <c r="R11" s="12"/>
      <c r="S11" s="12"/>
      <c r="T11" s="9">
        <f t="shared" si="3"/>
        <v>12842</v>
      </c>
      <c r="U11" s="9">
        <f>'L02'!C28</f>
        <v>12842</v>
      </c>
      <c r="V11" s="9">
        <f t="shared" si="4"/>
        <v>0</v>
      </c>
      <c r="W11" s="10"/>
    </row>
    <row r="12" ht="17.25" customHeight="1" spans="1:23">
      <c r="A12" s="8">
        <v>20104</v>
      </c>
      <c r="B12" s="8" t="s">
        <v>876</v>
      </c>
      <c r="C12" s="12">
        <v>2207</v>
      </c>
      <c r="D12" s="9">
        <f t="shared" si="2"/>
        <v>7</v>
      </c>
      <c r="E12" s="12"/>
      <c r="F12" s="12">
        <v>7</v>
      </c>
      <c r="G12" s="12"/>
      <c r="H12" s="19"/>
      <c r="I12" s="10"/>
      <c r="J12" s="12"/>
      <c r="K12" s="12"/>
      <c r="L12" s="10"/>
      <c r="M12" s="12"/>
      <c r="N12" s="12"/>
      <c r="O12" s="10"/>
      <c r="P12" s="12"/>
      <c r="Q12" s="10"/>
      <c r="R12" s="12"/>
      <c r="S12" s="12"/>
      <c r="T12" s="9">
        <f t="shared" si="3"/>
        <v>2214</v>
      </c>
      <c r="U12" s="9">
        <f>'L02'!C38</f>
        <v>2214</v>
      </c>
      <c r="V12" s="9">
        <f t="shared" si="4"/>
        <v>0</v>
      </c>
      <c r="W12" s="10"/>
    </row>
    <row r="13" ht="17.25" customHeight="1" spans="1:23">
      <c r="A13" s="8">
        <v>20105</v>
      </c>
      <c r="B13" s="8" t="s">
        <v>883</v>
      </c>
      <c r="C13" s="12">
        <v>291</v>
      </c>
      <c r="D13" s="9">
        <f t="shared" si="2"/>
        <v>294</v>
      </c>
      <c r="E13" s="12"/>
      <c r="F13" s="12"/>
      <c r="G13" s="12"/>
      <c r="H13" s="19"/>
      <c r="I13" s="10"/>
      <c r="J13" s="12"/>
      <c r="K13" s="12"/>
      <c r="L13" s="10"/>
      <c r="M13" s="12">
        <v>294</v>
      </c>
      <c r="N13" s="12"/>
      <c r="O13" s="10"/>
      <c r="P13" s="12"/>
      <c r="Q13" s="10"/>
      <c r="R13" s="12"/>
      <c r="S13" s="12"/>
      <c r="T13" s="9">
        <f t="shared" si="3"/>
        <v>585</v>
      </c>
      <c r="U13" s="9">
        <f>'L02'!C49</f>
        <v>585</v>
      </c>
      <c r="V13" s="9">
        <f t="shared" si="4"/>
        <v>0</v>
      </c>
      <c r="W13" s="10"/>
    </row>
    <row r="14" ht="17.25" customHeight="1" spans="1:23">
      <c r="A14" s="8">
        <v>20106</v>
      </c>
      <c r="B14" s="8" t="s">
        <v>890</v>
      </c>
      <c r="C14" s="12">
        <v>2399</v>
      </c>
      <c r="D14" s="9">
        <f t="shared" si="2"/>
        <v>13</v>
      </c>
      <c r="E14" s="12"/>
      <c r="F14" s="12"/>
      <c r="G14" s="12"/>
      <c r="H14" s="19">
        <v>880</v>
      </c>
      <c r="I14" s="10"/>
      <c r="J14" s="12"/>
      <c r="K14" s="12"/>
      <c r="L14" s="10"/>
      <c r="M14" s="12">
        <v>-867</v>
      </c>
      <c r="N14" s="12"/>
      <c r="O14" s="10"/>
      <c r="P14" s="12"/>
      <c r="Q14" s="10"/>
      <c r="R14" s="12"/>
      <c r="S14" s="12"/>
      <c r="T14" s="9">
        <f t="shared" si="3"/>
        <v>2412</v>
      </c>
      <c r="U14" s="9">
        <f>'L02'!C60</f>
        <v>2412</v>
      </c>
      <c r="V14" s="9">
        <f t="shared" si="4"/>
        <v>0</v>
      </c>
      <c r="W14" s="10"/>
    </row>
    <row r="15" ht="17.25" customHeight="1" spans="1:23">
      <c r="A15" s="8">
        <v>20107</v>
      </c>
      <c r="B15" s="8" t="s">
        <v>897</v>
      </c>
      <c r="C15" s="12">
        <v>1200</v>
      </c>
      <c r="D15" s="9">
        <f t="shared" si="2"/>
        <v>-200</v>
      </c>
      <c r="E15" s="12"/>
      <c r="F15" s="12"/>
      <c r="G15" s="12"/>
      <c r="H15" s="19"/>
      <c r="I15" s="10"/>
      <c r="J15" s="12"/>
      <c r="K15" s="12"/>
      <c r="L15" s="10"/>
      <c r="M15" s="12">
        <v>-200</v>
      </c>
      <c r="N15" s="12"/>
      <c r="O15" s="10"/>
      <c r="P15" s="12"/>
      <c r="Q15" s="10"/>
      <c r="R15" s="12"/>
      <c r="S15" s="12"/>
      <c r="T15" s="9">
        <f t="shared" si="3"/>
        <v>1000</v>
      </c>
      <c r="U15" s="9">
        <f>'L02'!C71</f>
        <v>1000</v>
      </c>
      <c r="V15" s="9">
        <f t="shared" si="4"/>
        <v>0</v>
      </c>
      <c r="W15" s="10"/>
    </row>
    <row r="16" ht="17.25" customHeight="1" spans="1:23">
      <c r="A16" s="8">
        <v>20108</v>
      </c>
      <c r="B16" s="8" t="s">
        <v>900</v>
      </c>
      <c r="C16" s="12">
        <v>288</v>
      </c>
      <c r="D16" s="9">
        <f t="shared" si="2"/>
        <v>54</v>
      </c>
      <c r="E16" s="12"/>
      <c r="F16" s="12"/>
      <c r="G16" s="12"/>
      <c r="H16" s="19"/>
      <c r="I16" s="10"/>
      <c r="J16" s="12"/>
      <c r="K16" s="12"/>
      <c r="L16" s="10"/>
      <c r="M16" s="12">
        <v>54</v>
      </c>
      <c r="N16" s="12"/>
      <c r="O16" s="10"/>
      <c r="P16" s="12"/>
      <c r="Q16" s="10"/>
      <c r="R16" s="12"/>
      <c r="S16" s="12"/>
      <c r="T16" s="9">
        <f t="shared" si="3"/>
        <v>342</v>
      </c>
      <c r="U16" s="9">
        <f>'L02'!C79</f>
        <v>342</v>
      </c>
      <c r="V16" s="9">
        <f t="shared" si="4"/>
        <v>0</v>
      </c>
      <c r="W16" s="10"/>
    </row>
    <row r="17" ht="17.25" customHeight="1" spans="1:23">
      <c r="A17" s="8">
        <v>20109</v>
      </c>
      <c r="B17" s="8" t="s">
        <v>904</v>
      </c>
      <c r="C17" s="12"/>
      <c r="D17" s="9">
        <f t="shared" si="2"/>
        <v>0</v>
      </c>
      <c r="E17" s="12"/>
      <c r="F17" s="12"/>
      <c r="G17" s="12"/>
      <c r="H17" s="19"/>
      <c r="I17" s="10"/>
      <c r="J17" s="12"/>
      <c r="K17" s="12"/>
      <c r="L17" s="10"/>
      <c r="M17" s="12"/>
      <c r="N17" s="12"/>
      <c r="O17" s="10"/>
      <c r="P17" s="12"/>
      <c r="Q17" s="10"/>
      <c r="R17" s="12"/>
      <c r="S17" s="12"/>
      <c r="T17" s="9">
        <f t="shared" si="3"/>
        <v>0</v>
      </c>
      <c r="U17" s="9">
        <f>'L02'!C88</f>
        <v>0</v>
      </c>
      <c r="V17" s="9">
        <f t="shared" si="4"/>
        <v>0</v>
      </c>
      <c r="W17" s="10"/>
    </row>
    <row r="18" ht="17.25" customHeight="1" spans="1:23">
      <c r="A18" s="8">
        <v>20111</v>
      </c>
      <c r="B18" s="8" t="s">
        <v>912</v>
      </c>
      <c r="C18" s="12">
        <v>1053</v>
      </c>
      <c r="D18" s="9">
        <f t="shared" si="2"/>
        <v>321</v>
      </c>
      <c r="E18" s="12"/>
      <c r="F18" s="12">
        <v>21</v>
      </c>
      <c r="G18" s="12">
        <v>300</v>
      </c>
      <c r="H18" s="19"/>
      <c r="I18" s="10"/>
      <c r="J18" s="12"/>
      <c r="K18" s="12"/>
      <c r="L18" s="10"/>
      <c r="M18" s="12"/>
      <c r="N18" s="12"/>
      <c r="O18" s="10"/>
      <c r="P18" s="12"/>
      <c r="Q18" s="10"/>
      <c r="R18" s="12"/>
      <c r="S18" s="12"/>
      <c r="T18" s="9">
        <f t="shared" si="3"/>
        <v>1374</v>
      </c>
      <c r="U18" s="9">
        <f>'L02'!C101</f>
        <v>1374</v>
      </c>
      <c r="V18" s="9">
        <f t="shared" si="4"/>
        <v>0</v>
      </c>
      <c r="W18" s="10"/>
    </row>
    <row r="19" ht="17.25" customHeight="1" spans="1:23">
      <c r="A19" s="8">
        <v>20113</v>
      </c>
      <c r="B19" s="8" t="s">
        <v>917</v>
      </c>
      <c r="C19" s="12">
        <v>120</v>
      </c>
      <c r="D19" s="9">
        <f t="shared" si="2"/>
        <v>57</v>
      </c>
      <c r="E19" s="12"/>
      <c r="F19" s="12"/>
      <c r="G19" s="12"/>
      <c r="H19" s="19">
        <v>159</v>
      </c>
      <c r="I19" s="10"/>
      <c r="J19" s="12"/>
      <c r="K19" s="12"/>
      <c r="L19" s="10"/>
      <c r="M19" s="12">
        <v>-102</v>
      </c>
      <c r="N19" s="12"/>
      <c r="O19" s="10"/>
      <c r="P19" s="12"/>
      <c r="Q19" s="10"/>
      <c r="R19" s="12"/>
      <c r="S19" s="12"/>
      <c r="T19" s="9">
        <f t="shared" si="3"/>
        <v>177</v>
      </c>
      <c r="U19" s="9">
        <f>'L02'!C110</f>
        <v>177</v>
      </c>
      <c r="V19" s="9">
        <f t="shared" si="4"/>
        <v>0</v>
      </c>
      <c r="W19" s="10"/>
    </row>
    <row r="20" ht="17.25" customHeight="1" spans="1:23">
      <c r="A20" s="8">
        <v>20114</v>
      </c>
      <c r="B20" s="8" t="s">
        <v>924</v>
      </c>
      <c r="C20" s="12"/>
      <c r="D20" s="9">
        <f t="shared" si="2"/>
        <v>0</v>
      </c>
      <c r="E20" s="12"/>
      <c r="F20" s="12"/>
      <c r="G20" s="12"/>
      <c r="H20" s="19"/>
      <c r="I20" s="10"/>
      <c r="J20" s="12"/>
      <c r="K20" s="12"/>
      <c r="L20" s="10"/>
      <c r="M20" s="12"/>
      <c r="N20" s="12"/>
      <c r="O20" s="10"/>
      <c r="P20" s="12"/>
      <c r="Q20" s="10"/>
      <c r="R20" s="12"/>
      <c r="S20" s="12"/>
      <c r="T20" s="9">
        <f t="shared" si="3"/>
        <v>0</v>
      </c>
      <c r="U20" s="9">
        <f>'L02'!C121</f>
        <v>0</v>
      </c>
      <c r="V20" s="9">
        <f t="shared" si="4"/>
        <v>0</v>
      </c>
      <c r="W20" s="10"/>
    </row>
    <row r="21" ht="17.25" customHeight="1" spans="1:23">
      <c r="A21" s="8">
        <v>20123</v>
      </c>
      <c r="B21" s="8" t="s">
        <v>932</v>
      </c>
      <c r="C21" s="12"/>
      <c r="D21" s="9">
        <f t="shared" si="2"/>
        <v>0</v>
      </c>
      <c r="E21" s="12"/>
      <c r="F21" s="12"/>
      <c r="G21" s="12"/>
      <c r="H21" s="19"/>
      <c r="I21" s="10"/>
      <c r="J21" s="12"/>
      <c r="K21" s="12"/>
      <c r="L21" s="10"/>
      <c r="M21" s="12"/>
      <c r="N21" s="12"/>
      <c r="O21" s="10"/>
      <c r="P21" s="12"/>
      <c r="Q21" s="10"/>
      <c r="R21" s="12"/>
      <c r="S21" s="12"/>
      <c r="T21" s="9">
        <f t="shared" si="3"/>
        <v>0</v>
      </c>
      <c r="U21" s="9">
        <f>'L02'!C133</f>
        <v>0</v>
      </c>
      <c r="V21" s="9">
        <f t="shared" si="4"/>
        <v>0</v>
      </c>
      <c r="W21" s="10"/>
    </row>
    <row r="22" ht="17.25" customHeight="1" spans="1:23">
      <c r="A22" s="8">
        <v>20125</v>
      </c>
      <c r="B22" s="8" t="s">
        <v>935</v>
      </c>
      <c r="C22" s="12"/>
      <c r="D22" s="9">
        <f t="shared" si="2"/>
        <v>0</v>
      </c>
      <c r="E22" s="12"/>
      <c r="F22" s="12"/>
      <c r="G22" s="12"/>
      <c r="H22" s="19"/>
      <c r="I22" s="10"/>
      <c r="J22" s="12"/>
      <c r="K22" s="12"/>
      <c r="L22" s="10"/>
      <c r="M22" s="12"/>
      <c r="N22" s="12"/>
      <c r="O22" s="10"/>
      <c r="P22" s="12"/>
      <c r="Q22" s="10"/>
      <c r="R22" s="12"/>
      <c r="S22" s="12"/>
      <c r="T22" s="9">
        <f t="shared" si="3"/>
        <v>0</v>
      </c>
      <c r="U22" s="9">
        <f>'L02'!C140</f>
        <v>0</v>
      </c>
      <c r="V22" s="9">
        <f t="shared" si="4"/>
        <v>0</v>
      </c>
      <c r="W22" s="10"/>
    </row>
    <row r="23" ht="17.25" customHeight="1" spans="1:23">
      <c r="A23" s="8">
        <v>20126</v>
      </c>
      <c r="B23" s="8" t="s">
        <v>939</v>
      </c>
      <c r="C23" s="12">
        <v>181</v>
      </c>
      <c r="D23" s="9">
        <f t="shared" si="2"/>
        <v>64</v>
      </c>
      <c r="E23" s="12"/>
      <c r="F23" s="12"/>
      <c r="G23" s="12"/>
      <c r="H23" s="19">
        <v>78</v>
      </c>
      <c r="I23" s="10"/>
      <c r="J23" s="12"/>
      <c r="K23" s="12"/>
      <c r="L23" s="10"/>
      <c r="M23" s="12">
        <v>-14</v>
      </c>
      <c r="N23" s="12"/>
      <c r="O23" s="10"/>
      <c r="P23" s="12"/>
      <c r="Q23" s="10"/>
      <c r="R23" s="12"/>
      <c r="S23" s="12"/>
      <c r="T23" s="9">
        <f t="shared" si="3"/>
        <v>245</v>
      </c>
      <c r="U23" s="9">
        <f>'L02'!C148</f>
        <v>245</v>
      </c>
      <c r="V23" s="9">
        <f t="shared" si="4"/>
        <v>0</v>
      </c>
      <c r="W23" s="10"/>
    </row>
    <row r="24" ht="17.25" customHeight="1" spans="1:23">
      <c r="A24" s="8">
        <v>20128</v>
      </c>
      <c r="B24" s="8" t="s">
        <v>942</v>
      </c>
      <c r="C24" s="12">
        <v>74</v>
      </c>
      <c r="D24" s="9">
        <f t="shared" si="2"/>
        <v>3</v>
      </c>
      <c r="E24" s="12"/>
      <c r="F24" s="12"/>
      <c r="G24" s="12"/>
      <c r="H24" s="19"/>
      <c r="I24" s="10"/>
      <c r="J24" s="12"/>
      <c r="K24" s="12"/>
      <c r="L24" s="10"/>
      <c r="M24" s="12">
        <v>3</v>
      </c>
      <c r="N24" s="12"/>
      <c r="O24" s="10"/>
      <c r="P24" s="12"/>
      <c r="Q24" s="10"/>
      <c r="R24" s="12"/>
      <c r="S24" s="12"/>
      <c r="T24" s="9">
        <f t="shared" si="3"/>
        <v>77</v>
      </c>
      <c r="U24" s="9">
        <f>'L02'!C154</f>
        <v>77</v>
      </c>
      <c r="V24" s="9">
        <f t="shared" si="4"/>
        <v>0</v>
      </c>
      <c r="W24" s="10"/>
    </row>
    <row r="25" ht="17.25" customHeight="1" spans="1:23">
      <c r="A25" s="8">
        <v>20129</v>
      </c>
      <c r="B25" s="8" t="s">
        <v>944</v>
      </c>
      <c r="C25" s="12">
        <v>229</v>
      </c>
      <c r="D25" s="9">
        <f t="shared" si="2"/>
        <v>92</v>
      </c>
      <c r="E25" s="12"/>
      <c r="F25" s="12"/>
      <c r="G25" s="12"/>
      <c r="H25" s="19"/>
      <c r="I25" s="10"/>
      <c r="J25" s="12"/>
      <c r="K25" s="12"/>
      <c r="L25" s="10"/>
      <c r="M25" s="12">
        <v>92</v>
      </c>
      <c r="N25" s="12"/>
      <c r="O25" s="10"/>
      <c r="P25" s="12"/>
      <c r="Q25" s="10"/>
      <c r="R25" s="12"/>
      <c r="S25" s="12"/>
      <c r="T25" s="9">
        <f t="shared" si="3"/>
        <v>321</v>
      </c>
      <c r="U25" s="9">
        <f>'L02'!C161</f>
        <v>321</v>
      </c>
      <c r="V25" s="9">
        <f t="shared" si="4"/>
        <v>0</v>
      </c>
      <c r="W25" s="10"/>
    </row>
    <row r="26" ht="17.25" customHeight="1" spans="1:23">
      <c r="A26" s="8">
        <v>20131</v>
      </c>
      <c r="B26" s="8" t="s">
        <v>947</v>
      </c>
      <c r="C26" s="12">
        <v>534</v>
      </c>
      <c r="D26" s="9">
        <f t="shared" si="2"/>
        <v>208</v>
      </c>
      <c r="E26" s="12"/>
      <c r="F26" s="12">
        <v>208</v>
      </c>
      <c r="G26" s="12"/>
      <c r="H26" s="19"/>
      <c r="I26" s="10"/>
      <c r="J26" s="12"/>
      <c r="K26" s="12"/>
      <c r="L26" s="10"/>
      <c r="M26" s="12"/>
      <c r="N26" s="12"/>
      <c r="O26" s="10"/>
      <c r="P26" s="12"/>
      <c r="Q26" s="10"/>
      <c r="R26" s="12"/>
      <c r="S26" s="12"/>
      <c r="T26" s="9">
        <f t="shared" si="3"/>
        <v>742</v>
      </c>
      <c r="U26" s="9">
        <f>'L02'!C168</f>
        <v>742</v>
      </c>
      <c r="V26" s="9">
        <f t="shared" si="4"/>
        <v>0</v>
      </c>
      <c r="W26" s="10"/>
    </row>
    <row r="27" ht="17.25" customHeight="1" spans="1:23">
      <c r="A27" s="8">
        <v>20132</v>
      </c>
      <c r="B27" s="8" t="s">
        <v>950</v>
      </c>
      <c r="C27" s="12">
        <v>754</v>
      </c>
      <c r="D27" s="9">
        <f t="shared" si="2"/>
        <v>291</v>
      </c>
      <c r="E27" s="12"/>
      <c r="F27" s="12"/>
      <c r="G27" s="12"/>
      <c r="H27" s="19"/>
      <c r="I27" s="10"/>
      <c r="J27" s="12"/>
      <c r="K27" s="12"/>
      <c r="L27" s="10"/>
      <c r="M27" s="12">
        <v>291</v>
      </c>
      <c r="N27" s="12"/>
      <c r="O27" s="10"/>
      <c r="P27" s="12"/>
      <c r="Q27" s="10"/>
      <c r="R27" s="12"/>
      <c r="S27" s="12"/>
      <c r="T27" s="9">
        <f t="shared" si="3"/>
        <v>1045</v>
      </c>
      <c r="U27" s="9">
        <f>'L02'!C175</f>
        <v>1045</v>
      </c>
      <c r="V27" s="9">
        <f t="shared" si="4"/>
        <v>0</v>
      </c>
      <c r="W27" s="10"/>
    </row>
    <row r="28" ht="17.25" customHeight="1" spans="1:23">
      <c r="A28" s="8">
        <v>20133</v>
      </c>
      <c r="B28" s="8" t="s">
        <v>953</v>
      </c>
      <c r="C28" s="12">
        <v>498</v>
      </c>
      <c r="D28" s="9">
        <f t="shared" si="2"/>
        <v>164</v>
      </c>
      <c r="E28" s="12"/>
      <c r="F28" s="12"/>
      <c r="G28" s="12"/>
      <c r="H28" s="19"/>
      <c r="I28" s="10"/>
      <c r="J28" s="12"/>
      <c r="K28" s="12"/>
      <c r="L28" s="10"/>
      <c r="M28" s="12">
        <v>164</v>
      </c>
      <c r="N28" s="12"/>
      <c r="O28" s="10"/>
      <c r="P28" s="12"/>
      <c r="Q28" s="10"/>
      <c r="R28" s="12"/>
      <c r="S28" s="12"/>
      <c r="T28" s="9">
        <f t="shared" si="3"/>
        <v>662</v>
      </c>
      <c r="U28" s="9">
        <f>'L02'!C182</f>
        <v>662</v>
      </c>
      <c r="V28" s="9">
        <f t="shared" si="4"/>
        <v>0</v>
      </c>
      <c r="W28" s="10"/>
    </row>
    <row r="29" ht="17.25" customHeight="1" spans="1:23">
      <c r="A29" s="8">
        <v>20134</v>
      </c>
      <c r="B29" s="8" t="s">
        <v>956</v>
      </c>
      <c r="C29" s="12">
        <v>202</v>
      </c>
      <c r="D29" s="9">
        <f t="shared" si="2"/>
        <v>91</v>
      </c>
      <c r="E29" s="12"/>
      <c r="F29" s="12">
        <v>2</v>
      </c>
      <c r="G29" s="12">
        <v>30</v>
      </c>
      <c r="H29" s="19"/>
      <c r="I29" s="10"/>
      <c r="J29" s="12"/>
      <c r="K29" s="12"/>
      <c r="L29" s="10"/>
      <c r="M29" s="12">
        <v>59</v>
      </c>
      <c r="N29" s="12"/>
      <c r="O29" s="10"/>
      <c r="P29" s="12"/>
      <c r="Q29" s="10"/>
      <c r="R29" s="12"/>
      <c r="S29" s="12"/>
      <c r="T29" s="9">
        <f t="shared" si="3"/>
        <v>293</v>
      </c>
      <c r="U29" s="9">
        <f>'L02'!C189</f>
        <v>293</v>
      </c>
      <c r="V29" s="9">
        <f t="shared" si="4"/>
        <v>0</v>
      </c>
      <c r="W29" s="10"/>
    </row>
    <row r="30" ht="17.25" customHeight="1" spans="1:23">
      <c r="A30" s="8">
        <v>20135</v>
      </c>
      <c r="B30" s="8" t="s">
        <v>960</v>
      </c>
      <c r="C30" s="12"/>
      <c r="D30" s="9">
        <f t="shared" si="2"/>
        <v>0</v>
      </c>
      <c r="E30" s="12"/>
      <c r="F30" s="12"/>
      <c r="G30" s="12"/>
      <c r="H30" s="19"/>
      <c r="I30" s="10"/>
      <c r="J30" s="12"/>
      <c r="K30" s="12"/>
      <c r="L30" s="10"/>
      <c r="M30" s="12"/>
      <c r="N30" s="12"/>
      <c r="O30" s="10"/>
      <c r="P30" s="12"/>
      <c r="Q30" s="10"/>
      <c r="R30" s="12"/>
      <c r="S30" s="12"/>
      <c r="T30" s="9">
        <f t="shared" si="3"/>
        <v>0</v>
      </c>
      <c r="U30" s="9">
        <f>'L02'!C197</f>
        <v>0</v>
      </c>
      <c r="V30" s="9">
        <f t="shared" si="4"/>
        <v>0</v>
      </c>
      <c r="W30" s="10"/>
    </row>
    <row r="31" ht="17.25" customHeight="1" spans="1:23">
      <c r="A31" s="8">
        <v>20136</v>
      </c>
      <c r="B31" s="8" t="s">
        <v>2167</v>
      </c>
      <c r="C31" s="12">
        <v>356</v>
      </c>
      <c r="D31" s="9">
        <f t="shared" si="2"/>
        <v>194</v>
      </c>
      <c r="E31" s="12"/>
      <c r="F31" s="12"/>
      <c r="G31" s="12">
        <v>194</v>
      </c>
      <c r="H31" s="19"/>
      <c r="I31" s="10"/>
      <c r="J31" s="12"/>
      <c r="K31" s="12"/>
      <c r="L31" s="10"/>
      <c r="M31" s="12"/>
      <c r="N31" s="12"/>
      <c r="O31" s="10"/>
      <c r="P31" s="12"/>
      <c r="Q31" s="10"/>
      <c r="R31" s="12"/>
      <c r="S31" s="12"/>
      <c r="T31" s="9">
        <f t="shared" si="3"/>
        <v>550</v>
      </c>
      <c r="U31" s="9">
        <f>'L02'!C203</f>
        <v>550</v>
      </c>
      <c r="V31" s="9">
        <f t="shared" si="4"/>
        <v>0</v>
      </c>
      <c r="W31" s="10"/>
    </row>
    <row r="32" ht="17.25" customHeight="1" spans="1:23">
      <c r="A32" s="69">
        <v>20137</v>
      </c>
      <c r="B32" s="69" t="s">
        <v>964</v>
      </c>
      <c r="C32" s="12"/>
      <c r="D32" s="9">
        <f t="shared" si="2"/>
        <v>0</v>
      </c>
      <c r="E32" s="12"/>
      <c r="F32" s="12"/>
      <c r="G32" s="12"/>
      <c r="H32" s="19"/>
      <c r="I32" s="10"/>
      <c r="J32" s="12"/>
      <c r="K32" s="12"/>
      <c r="L32" s="10"/>
      <c r="M32" s="12"/>
      <c r="N32" s="12"/>
      <c r="O32" s="10"/>
      <c r="P32" s="12"/>
      <c r="Q32" s="10"/>
      <c r="R32" s="12"/>
      <c r="S32" s="12"/>
      <c r="T32" s="9">
        <f t="shared" si="3"/>
        <v>0</v>
      </c>
      <c r="U32" s="9">
        <f>'L02'!C209</f>
        <v>0</v>
      </c>
      <c r="V32" s="9">
        <f t="shared" si="4"/>
        <v>0</v>
      </c>
      <c r="W32" s="10"/>
    </row>
    <row r="33" ht="17.25" customHeight="1" spans="1:23">
      <c r="A33" s="69">
        <v>20138</v>
      </c>
      <c r="B33" s="69" t="s">
        <v>967</v>
      </c>
      <c r="C33" s="12">
        <v>2233</v>
      </c>
      <c r="D33" s="9">
        <f t="shared" si="2"/>
        <v>-175</v>
      </c>
      <c r="E33" s="12"/>
      <c r="F33" s="12">
        <v>24</v>
      </c>
      <c r="G33" s="12"/>
      <c r="H33" s="19"/>
      <c r="I33" s="10"/>
      <c r="J33" s="12"/>
      <c r="K33" s="12"/>
      <c r="L33" s="10"/>
      <c r="M33" s="12">
        <v>-199</v>
      </c>
      <c r="N33" s="12"/>
      <c r="O33" s="10"/>
      <c r="P33" s="12"/>
      <c r="Q33" s="10"/>
      <c r="R33" s="12"/>
      <c r="S33" s="12"/>
      <c r="T33" s="9">
        <f t="shared" si="3"/>
        <v>2058</v>
      </c>
      <c r="U33" s="9">
        <f>'L02'!C216</f>
        <v>2034</v>
      </c>
      <c r="V33" s="9">
        <f t="shared" si="4"/>
        <v>24</v>
      </c>
      <c r="W33" s="10">
        <v>24</v>
      </c>
    </row>
    <row r="34" ht="17.25" customHeight="1" spans="1:23">
      <c r="A34" s="69">
        <v>20139</v>
      </c>
      <c r="B34" s="69" t="s">
        <v>977</v>
      </c>
      <c r="C34" s="12"/>
      <c r="D34" s="9">
        <f t="shared" si="2"/>
        <v>24</v>
      </c>
      <c r="E34" s="12"/>
      <c r="F34" s="12">
        <v>24</v>
      </c>
      <c r="G34" s="12"/>
      <c r="H34" s="19"/>
      <c r="I34" s="10"/>
      <c r="J34" s="12"/>
      <c r="K34" s="12"/>
      <c r="L34" s="10"/>
      <c r="M34" s="12"/>
      <c r="N34" s="12"/>
      <c r="O34" s="10"/>
      <c r="P34" s="12"/>
      <c r="Q34" s="10"/>
      <c r="R34" s="12"/>
      <c r="S34" s="12"/>
      <c r="T34" s="9">
        <f t="shared" si="3"/>
        <v>24</v>
      </c>
      <c r="U34" s="9">
        <f>'L02'!C231</f>
        <v>24</v>
      </c>
      <c r="V34" s="9">
        <f t="shared" si="4"/>
        <v>0</v>
      </c>
      <c r="W34" s="10"/>
    </row>
    <row r="35" ht="17.25" customHeight="1" spans="1:23">
      <c r="A35" s="69">
        <v>20140</v>
      </c>
      <c r="B35" s="69" t="s">
        <v>979</v>
      </c>
      <c r="C35" s="12">
        <v>205</v>
      </c>
      <c r="D35" s="9">
        <f t="shared" si="2"/>
        <v>72</v>
      </c>
      <c r="E35" s="12"/>
      <c r="F35" s="12">
        <v>72</v>
      </c>
      <c r="G35" s="12"/>
      <c r="H35" s="19"/>
      <c r="I35" s="10"/>
      <c r="J35" s="12"/>
      <c r="K35" s="12"/>
      <c r="L35" s="10"/>
      <c r="M35" s="12"/>
      <c r="N35" s="12"/>
      <c r="O35" s="10"/>
      <c r="P35" s="12"/>
      <c r="Q35" s="10"/>
      <c r="R35" s="12"/>
      <c r="S35" s="12"/>
      <c r="T35" s="9">
        <f t="shared" si="3"/>
        <v>277</v>
      </c>
      <c r="U35" s="9">
        <f>'L02'!C238</f>
        <v>277</v>
      </c>
      <c r="V35" s="9">
        <f t="shared" si="4"/>
        <v>0</v>
      </c>
      <c r="W35" s="10"/>
    </row>
    <row r="36" ht="17.25" customHeight="1" spans="1:23">
      <c r="A36" s="69">
        <v>20199</v>
      </c>
      <c r="B36" s="69" t="s">
        <v>2168</v>
      </c>
      <c r="C36" s="12"/>
      <c r="D36" s="9">
        <f t="shared" si="2"/>
        <v>47</v>
      </c>
      <c r="E36" s="12"/>
      <c r="F36" s="12"/>
      <c r="G36" s="12"/>
      <c r="H36" s="19">
        <v>140</v>
      </c>
      <c r="I36" s="10"/>
      <c r="J36" s="12"/>
      <c r="K36" s="12"/>
      <c r="L36" s="10"/>
      <c r="M36" s="12">
        <v>-93</v>
      </c>
      <c r="N36" s="12"/>
      <c r="O36" s="10"/>
      <c r="P36" s="12"/>
      <c r="Q36" s="10"/>
      <c r="R36" s="12"/>
      <c r="S36" s="12"/>
      <c r="T36" s="9">
        <f t="shared" si="3"/>
        <v>47</v>
      </c>
      <c r="U36" s="9">
        <f>'L02'!C244</f>
        <v>47</v>
      </c>
      <c r="V36" s="9">
        <f t="shared" si="4"/>
        <v>0</v>
      </c>
      <c r="W36" s="10"/>
    </row>
    <row r="37" ht="17.25" customHeight="1" spans="1:23">
      <c r="A37" s="69">
        <v>202</v>
      </c>
      <c r="B37" s="70" t="s">
        <v>985</v>
      </c>
      <c r="C37" s="9">
        <f t="shared" ref="C37:W37" si="5">SUM(C38:C46)</f>
        <v>0</v>
      </c>
      <c r="D37" s="9">
        <f t="shared" si="5"/>
        <v>0</v>
      </c>
      <c r="E37" s="9">
        <f t="shared" si="5"/>
        <v>0</v>
      </c>
      <c r="F37" s="9">
        <f t="shared" si="5"/>
        <v>0</v>
      </c>
      <c r="G37" s="9">
        <f t="shared" si="5"/>
        <v>0</v>
      </c>
      <c r="H37" s="9">
        <f t="shared" si="5"/>
        <v>0</v>
      </c>
      <c r="I37" s="9">
        <f t="shared" si="5"/>
        <v>0</v>
      </c>
      <c r="J37" s="9">
        <f t="shared" si="5"/>
        <v>0</v>
      </c>
      <c r="K37" s="9">
        <f t="shared" si="5"/>
        <v>0</v>
      </c>
      <c r="L37" s="9">
        <f t="shared" si="5"/>
        <v>0</v>
      </c>
      <c r="M37" s="9">
        <f t="shared" si="5"/>
        <v>0</v>
      </c>
      <c r="N37" s="9">
        <f t="shared" si="5"/>
        <v>0</v>
      </c>
      <c r="O37" s="9">
        <f t="shared" si="5"/>
        <v>0</v>
      </c>
      <c r="P37" s="9">
        <f t="shared" si="5"/>
        <v>0</v>
      </c>
      <c r="Q37" s="9">
        <f t="shared" si="5"/>
        <v>0</v>
      </c>
      <c r="R37" s="9">
        <f t="shared" si="5"/>
        <v>0</v>
      </c>
      <c r="S37" s="9">
        <f t="shared" si="5"/>
        <v>0</v>
      </c>
      <c r="T37" s="9">
        <f t="shared" si="5"/>
        <v>0</v>
      </c>
      <c r="U37" s="9">
        <f t="shared" si="5"/>
        <v>0</v>
      </c>
      <c r="V37" s="9">
        <f t="shared" si="5"/>
        <v>0</v>
      </c>
      <c r="W37" s="9">
        <f t="shared" si="5"/>
        <v>0</v>
      </c>
    </row>
    <row r="38" ht="17.25" customHeight="1" spans="1:23">
      <c r="A38" s="69">
        <v>20201</v>
      </c>
      <c r="B38" s="69" t="s">
        <v>986</v>
      </c>
      <c r="C38" s="12"/>
      <c r="D38" s="9">
        <f t="shared" ref="D38:D46" si="6">SUM(E38:S38)</f>
        <v>0</v>
      </c>
      <c r="E38" s="12"/>
      <c r="F38" s="12"/>
      <c r="G38" s="12"/>
      <c r="H38" s="19"/>
      <c r="I38" s="10"/>
      <c r="J38" s="12"/>
      <c r="K38" s="12"/>
      <c r="L38" s="10"/>
      <c r="M38" s="12"/>
      <c r="N38" s="12"/>
      <c r="O38" s="10"/>
      <c r="P38" s="12"/>
      <c r="Q38" s="10"/>
      <c r="R38" s="12"/>
      <c r="S38" s="12"/>
      <c r="T38" s="9">
        <f t="shared" ref="T38:T46" si="7">C38+D38</f>
        <v>0</v>
      </c>
      <c r="U38" s="9">
        <f>'L02'!C248</f>
        <v>0</v>
      </c>
      <c r="V38" s="9">
        <f t="shared" ref="V38:V46" si="8">T38-U38</f>
        <v>0</v>
      </c>
      <c r="W38" s="10"/>
    </row>
    <row r="39" ht="17.25" customHeight="1" spans="1:23">
      <c r="A39" s="69">
        <v>20202</v>
      </c>
      <c r="B39" s="69" t="s">
        <v>988</v>
      </c>
      <c r="C39" s="12"/>
      <c r="D39" s="9">
        <f t="shared" si="6"/>
        <v>0</v>
      </c>
      <c r="E39" s="12"/>
      <c r="F39" s="12"/>
      <c r="G39" s="12"/>
      <c r="H39" s="19"/>
      <c r="I39" s="10"/>
      <c r="J39" s="12"/>
      <c r="K39" s="12"/>
      <c r="L39" s="10"/>
      <c r="M39" s="12"/>
      <c r="N39" s="12"/>
      <c r="O39" s="10"/>
      <c r="P39" s="12"/>
      <c r="Q39" s="10"/>
      <c r="R39" s="12"/>
      <c r="S39" s="12"/>
      <c r="T39" s="9">
        <f t="shared" si="7"/>
        <v>0</v>
      </c>
      <c r="U39" s="9">
        <f>'L02'!C255</f>
        <v>0</v>
      </c>
      <c r="V39" s="9">
        <f t="shared" si="8"/>
        <v>0</v>
      </c>
      <c r="W39" s="10"/>
    </row>
    <row r="40" ht="17.25" customHeight="1" spans="1:23">
      <c r="A40" s="69">
        <v>20203</v>
      </c>
      <c r="B40" s="69" t="s">
        <v>991</v>
      </c>
      <c r="C40" s="12"/>
      <c r="D40" s="9">
        <f t="shared" si="6"/>
        <v>0</v>
      </c>
      <c r="E40" s="12"/>
      <c r="F40" s="12"/>
      <c r="G40" s="12"/>
      <c r="H40" s="19"/>
      <c r="I40" s="10"/>
      <c r="J40" s="12"/>
      <c r="K40" s="12"/>
      <c r="L40" s="10"/>
      <c r="M40" s="12"/>
      <c r="N40" s="12"/>
      <c r="O40" s="10"/>
      <c r="P40" s="12"/>
      <c r="Q40" s="10"/>
      <c r="R40" s="12"/>
      <c r="S40" s="12"/>
      <c r="T40" s="9">
        <f t="shared" si="7"/>
        <v>0</v>
      </c>
      <c r="U40" s="9">
        <f>'L02'!C258</f>
        <v>0</v>
      </c>
      <c r="V40" s="9">
        <f t="shared" si="8"/>
        <v>0</v>
      </c>
      <c r="W40" s="10"/>
    </row>
    <row r="41" ht="17.25" customHeight="1" spans="1:23">
      <c r="A41" s="69">
        <v>20204</v>
      </c>
      <c r="B41" s="69" t="s">
        <v>994</v>
      </c>
      <c r="C41" s="12"/>
      <c r="D41" s="9">
        <f t="shared" si="6"/>
        <v>0</v>
      </c>
      <c r="E41" s="12"/>
      <c r="F41" s="12"/>
      <c r="G41" s="12"/>
      <c r="H41" s="19"/>
      <c r="I41" s="10"/>
      <c r="J41" s="12"/>
      <c r="K41" s="12"/>
      <c r="L41" s="10"/>
      <c r="M41" s="12"/>
      <c r="N41" s="12"/>
      <c r="O41" s="10"/>
      <c r="P41" s="12"/>
      <c r="Q41" s="10"/>
      <c r="R41" s="12"/>
      <c r="S41" s="12"/>
      <c r="T41" s="9">
        <f t="shared" si="7"/>
        <v>0</v>
      </c>
      <c r="U41" s="9">
        <f>'L02'!C261</f>
        <v>0</v>
      </c>
      <c r="V41" s="9">
        <f t="shared" si="8"/>
        <v>0</v>
      </c>
      <c r="W41" s="10"/>
    </row>
    <row r="42" ht="17.25" customHeight="1" spans="1:23">
      <c r="A42" s="69">
        <v>20205</v>
      </c>
      <c r="B42" s="69" t="s">
        <v>1000</v>
      </c>
      <c r="C42" s="12"/>
      <c r="D42" s="9">
        <f t="shared" si="6"/>
        <v>0</v>
      </c>
      <c r="E42" s="12"/>
      <c r="F42" s="12"/>
      <c r="G42" s="12"/>
      <c r="H42" s="19"/>
      <c r="I42" s="10"/>
      <c r="J42" s="12"/>
      <c r="K42" s="12"/>
      <c r="L42" s="10"/>
      <c r="M42" s="12"/>
      <c r="N42" s="12"/>
      <c r="O42" s="10"/>
      <c r="P42" s="12"/>
      <c r="Q42" s="10"/>
      <c r="R42" s="12"/>
      <c r="S42" s="12"/>
      <c r="T42" s="9">
        <f t="shared" si="7"/>
        <v>0</v>
      </c>
      <c r="U42" s="9">
        <f>'L02'!C267</f>
        <v>0</v>
      </c>
      <c r="V42" s="9">
        <f t="shared" si="8"/>
        <v>0</v>
      </c>
      <c r="W42" s="10"/>
    </row>
    <row r="43" ht="17.25" customHeight="1" spans="1:23">
      <c r="A43" s="69">
        <v>20206</v>
      </c>
      <c r="B43" s="69" t="s">
        <v>2169</v>
      </c>
      <c r="C43" s="12"/>
      <c r="D43" s="9">
        <f t="shared" si="6"/>
        <v>0</v>
      </c>
      <c r="E43" s="12"/>
      <c r="F43" s="12"/>
      <c r="G43" s="12"/>
      <c r="H43" s="19"/>
      <c r="I43" s="10"/>
      <c r="J43" s="12"/>
      <c r="K43" s="12"/>
      <c r="L43" s="10"/>
      <c r="M43" s="12"/>
      <c r="N43" s="12"/>
      <c r="O43" s="10"/>
      <c r="P43" s="12"/>
      <c r="Q43" s="10"/>
      <c r="R43" s="12"/>
      <c r="S43" s="12"/>
      <c r="T43" s="9">
        <f t="shared" si="7"/>
        <v>0</v>
      </c>
      <c r="U43" s="9">
        <f>'L02'!C272</f>
        <v>0</v>
      </c>
      <c r="V43" s="9">
        <f t="shared" si="8"/>
        <v>0</v>
      </c>
      <c r="W43" s="10"/>
    </row>
    <row r="44" ht="17.25" customHeight="1" spans="1:23">
      <c r="A44" s="69">
        <v>20207</v>
      </c>
      <c r="B44" s="69" t="s">
        <v>1007</v>
      </c>
      <c r="C44" s="12"/>
      <c r="D44" s="9">
        <f t="shared" si="6"/>
        <v>0</v>
      </c>
      <c r="E44" s="12"/>
      <c r="F44" s="12"/>
      <c r="G44" s="12"/>
      <c r="H44" s="19"/>
      <c r="I44" s="10"/>
      <c r="J44" s="12"/>
      <c r="K44" s="12"/>
      <c r="L44" s="10"/>
      <c r="M44" s="12"/>
      <c r="N44" s="12"/>
      <c r="O44" s="10"/>
      <c r="P44" s="12"/>
      <c r="Q44" s="10"/>
      <c r="R44" s="12"/>
      <c r="S44" s="12"/>
      <c r="T44" s="9">
        <f t="shared" si="7"/>
        <v>0</v>
      </c>
      <c r="U44" s="9">
        <f>'L02'!C274</f>
        <v>0</v>
      </c>
      <c r="V44" s="9">
        <f t="shared" si="8"/>
        <v>0</v>
      </c>
      <c r="W44" s="10"/>
    </row>
    <row r="45" ht="17.25" customHeight="1" spans="1:23">
      <c r="A45" s="69">
        <v>20208</v>
      </c>
      <c r="B45" s="69" t="s">
        <v>1012</v>
      </c>
      <c r="C45" s="12"/>
      <c r="D45" s="9">
        <f t="shared" si="6"/>
        <v>0</v>
      </c>
      <c r="E45" s="12"/>
      <c r="F45" s="12"/>
      <c r="G45" s="12"/>
      <c r="H45" s="19"/>
      <c r="I45" s="10"/>
      <c r="J45" s="12"/>
      <c r="K45" s="12"/>
      <c r="L45" s="10"/>
      <c r="M45" s="12"/>
      <c r="N45" s="12"/>
      <c r="O45" s="10"/>
      <c r="P45" s="12"/>
      <c r="Q45" s="10"/>
      <c r="R45" s="12"/>
      <c r="S45" s="12"/>
      <c r="T45" s="9">
        <f t="shared" si="7"/>
        <v>0</v>
      </c>
      <c r="U45" s="9">
        <f>'L02'!C279</f>
        <v>0</v>
      </c>
      <c r="V45" s="9">
        <f t="shared" si="8"/>
        <v>0</v>
      </c>
      <c r="W45" s="10"/>
    </row>
    <row r="46" ht="17.25" customHeight="1" spans="1:23">
      <c r="A46" s="69">
        <v>20299</v>
      </c>
      <c r="B46" s="69" t="s">
        <v>2170</v>
      </c>
      <c r="C46" s="12"/>
      <c r="D46" s="9">
        <f t="shared" si="6"/>
        <v>0</v>
      </c>
      <c r="E46" s="12"/>
      <c r="F46" s="12"/>
      <c r="G46" s="12"/>
      <c r="H46" s="19"/>
      <c r="I46" s="10"/>
      <c r="J46" s="12"/>
      <c r="K46" s="12"/>
      <c r="L46" s="10"/>
      <c r="M46" s="12"/>
      <c r="N46" s="12"/>
      <c r="O46" s="10"/>
      <c r="P46" s="12"/>
      <c r="Q46" s="10"/>
      <c r="R46" s="12"/>
      <c r="S46" s="12"/>
      <c r="T46" s="9">
        <f t="shared" si="7"/>
        <v>0</v>
      </c>
      <c r="U46" s="9">
        <f>'L02'!C285</f>
        <v>0</v>
      </c>
      <c r="V46" s="9">
        <f t="shared" si="8"/>
        <v>0</v>
      </c>
      <c r="W46" s="10"/>
    </row>
    <row r="47" ht="17.25" customHeight="1" spans="1:23">
      <c r="A47" s="69">
        <v>203</v>
      </c>
      <c r="B47" s="70" t="s">
        <v>1016</v>
      </c>
      <c r="C47" s="9">
        <f t="shared" ref="C47:W47" si="9">SUM(C48:C52)</f>
        <v>0</v>
      </c>
      <c r="D47" s="9">
        <f t="shared" si="9"/>
        <v>0</v>
      </c>
      <c r="E47" s="9">
        <f t="shared" si="9"/>
        <v>0</v>
      </c>
      <c r="F47" s="9">
        <f t="shared" si="9"/>
        <v>0</v>
      </c>
      <c r="G47" s="9">
        <f t="shared" si="9"/>
        <v>0</v>
      </c>
      <c r="H47" s="9">
        <f t="shared" si="9"/>
        <v>0</v>
      </c>
      <c r="I47" s="9">
        <f t="shared" si="9"/>
        <v>0</v>
      </c>
      <c r="J47" s="9">
        <f t="shared" si="9"/>
        <v>0</v>
      </c>
      <c r="K47" s="9">
        <f t="shared" si="9"/>
        <v>0</v>
      </c>
      <c r="L47" s="9">
        <f t="shared" si="9"/>
        <v>0</v>
      </c>
      <c r="M47" s="9">
        <f t="shared" si="9"/>
        <v>0</v>
      </c>
      <c r="N47" s="9">
        <f t="shared" si="9"/>
        <v>0</v>
      </c>
      <c r="O47" s="9">
        <f t="shared" si="9"/>
        <v>0</v>
      </c>
      <c r="P47" s="9">
        <f t="shared" si="9"/>
        <v>0</v>
      </c>
      <c r="Q47" s="9">
        <f t="shared" si="9"/>
        <v>0</v>
      </c>
      <c r="R47" s="9">
        <f t="shared" si="9"/>
        <v>0</v>
      </c>
      <c r="S47" s="9">
        <f t="shared" si="9"/>
        <v>0</v>
      </c>
      <c r="T47" s="9">
        <f t="shared" si="9"/>
        <v>0</v>
      </c>
      <c r="U47" s="9">
        <f t="shared" si="9"/>
        <v>0</v>
      </c>
      <c r="V47" s="9">
        <f t="shared" si="9"/>
        <v>0</v>
      </c>
      <c r="W47" s="9">
        <f t="shared" si="9"/>
        <v>0</v>
      </c>
    </row>
    <row r="48" ht="17.25" customHeight="1" spans="1:23">
      <c r="A48" s="69">
        <v>20301</v>
      </c>
      <c r="B48" s="69" t="s">
        <v>1017</v>
      </c>
      <c r="C48" s="12"/>
      <c r="D48" s="9">
        <f>SUM(E48:S48)</f>
        <v>0</v>
      </c>
      <c r="E48" s="12"/>
      <c r="F48" s="12"/>
      <c r="G48" s="12"/>
      <c r="H48" s="19"/>
      <c r="I48" s="10"/>
      <c r="J48" s="12"/>
      <c r="K48" s="12"/>
      <c r="L48" s="10"/>
      <c r="M48" s="12"/>
      <c r="N48" s="12"/>
      <c r="O48" s="10"/>
      <c r="P48" s="12"/>
      <c r="Q48" s="10"/>
      <c r="R48" s="12"/>
      <c r="S48" s="12"/>
      <c r="T48" s="9">
        <f>C48+D48</f>
        <v>0</v>
      </c>
      <c r="U48" s="9">
        <f>'L02'!C288</f>
        <v>0</v>
      </c>
      <c r="V48" s="9">
        <f>T48-U48</f>
        <v>0</v>
      </c>
      <c r="W48" s="10"/>
    </row>
    <row r="49" ht="17.25" customHeight="1" spans="1:23">
      <c r="A49" s="69">
        <v>20304</v>
      </c>
      <c r="B49" s="69" t="s">
        <v>2171</v>
      </c>
      <c r="C49" s="12"/>
      <c r="D49" s="9">
        <f>SUM(E49:S49)</f>
        <v>0</v>
      </c>
      <c r="E49" s="12"/>
      <c r="F49" s="12"/>
      <c r="G49" s="12"/>
      <c r="H49" s="19"/>
      <c r="I49" s="10"/>
      <c r="J49" s="12"/>
      <c r="K49" s="12"/>
      <c r="L49" s="10"/>
      <c r="M49" s="12"/>
      <c r="N49" s="12"/>
      <c r="O49" s="10"/>
      <c r="P49" s="12"/>
      <c r="Q49" s="10"/>
      <c r="R49" s="12"/>
      <c r="S49" s="12"/>
      <c r="T49" s="9">
        <f>C49+D49</f>
        <v>0</v>
      </c>
      <c r="U49" s="9">
        <f>'L02'!C292</f>
        <v>0</v>
      </c>
      <c r="V49" s="9">
        <f>T49-U49</f>
        <v>0</v>
      </c>
      <c r="W49" s="10"/>
    </row>
    <row r="50" ht="17.25" customHeight="1" spans="1:23">
      <c r="A50" s="69">
        <v>20305</v>
      </c>
      <c r="B50" s="69" t="s">
        <v>2172</v>
      </c>
      <c r="C50" s="12"/>
      <c r="D50" s="9">
        <f>SUM(E50:S50)</f>
        <v>0</v>
      </c>
      <c r="E50" s="12"/>
      <c r="F50" s="12"/>
      <c r="G50" s="12"/>
      <c r="H50" s="19"/>
      <c r="I50" s="10"/>
      <c r="J50" s="12"/>
      <c r="K50" s="12"/>
      <c r="L50" s="10"/>
      <c r="M50" s="12"/>
      <c r="N50" s="12"/>
      <c r="O50" s="10"/>
      <c r="P50" s="12"/>
      <c r="Q50" s="10"/>
      <c r="R50" s="12"/>
      <c r="S50" s="12"/>
      <c r="T50" s="9">
        <f>C50+D50</f>
        <v>0</v>
      </c>
      <c r="U50" s="9">
        <f>'L02'!C294</f>
        <v>0</v>
      </c>
      <c r="V50" s="9">
        <f>T50-U50</f>
        <v>0</v>
      </c>
      <c r="W50" s="10"/>
    </row>
    <row r="51" ht="17.25" customHeight="1" spans="1:23">
      <c r="A51" s="69">
        <v>20306</v>
      </c>
      <c r="B51" s="69" t="s">
        <v>1025</v>
      </c>
      <c r="C51" s="12"/>
      <c r="D51" s="9">
        <f>SUM(E51:S51)</f>
        <v>0</v>
      </c>
      <c r="E51" s="12"/>
      <c r="F51" s="12"/>
      <c r="G51" s="12"/>
      <c r="H51" s="19"/>
      <c r="I51" s="10"/>
      <c r="J51" s="12"/>
      <c r="K51" s="12"/>
      <c r="L51" s="10"/>
      <c r="M51" s="12"/>
      <c r="N51" s="12"/>
      <c r="O51" s="10"/>
      <c r="P51" s="12"/>
      <c r="Q51" s="10"/>
      <c r="R51" s="12"/>
      <c r="S51" s="12"/>
      <c r="T51" s="9">
        <f>C51+D51</f>
        <v>0</v>
      </c>
      <c r="U51" s="9">
        <f>'L02'!C296</f>
        <v>0</v>
      </c>
      <c r="V51" s="9">
        <f>T51-U51</f>
        <v>0</v>
      </c>
      <c r="W51" s="10"/>
    </row>
    <row r="52" ht="17.25" customHeight="1" spans="1:23">
      <c r="A52" s="69">
        <v>20399</v>
      </c>
      <c r="B52" s="69" t="s">
        <v>2173</v>
      </c>
      <c r="C52" s="12"/>
      <c r="D52" s="9">
        <f>SUM(E52:S52)</f>
        <v>0</v>
      </c>
      <c r="E52" s="12"/>
      <c r="F52" s="12"/>
      <c r="G52" s="12"/>
      <c r="H52" s="19"/>
      <c r="I52" s="10"/>
      <c r="J52" s="12"/>
      <c r="K52" s="12"/>
      <c r="L52" s="10"/>
      <c r="M52" s="12"/>
      <c r="N52" s="12"/>
      <c r="O52" s="10"/>
      <c r="P52" s="12"/>
      <c r="Q52" s="10"/>
      <c r="R52" s="12"/>
      <c r="S52" s="12"/>
      <c r="T52" s="9">
        <f>C52+D52</f>
        <v>0</v>
      </c>
      <c r="U52" s="9">
        <f>'L02'!C304</f>
        <v>0</v>
      </c>
      <c r="V52" s="9">
        <f>T52-U52</f>
        <v>0</v>
      </c>
      <c r="W52" s="10"/>
    </row>
    <row r="53" ht="17.25" customHeight="1" spans="1:23">
      <c r="A53" s="69">
        <v>204</v>
      </c>
      <c r="B53" s="70" t="s">
        <v>1035</v>
      </c>
      <c r="C53" s="9">
        <f t="shared" ref="C53:W53" si="10">SUM(C54:C64)</f>
        <v>8847</v>
      </c>
      <c r="D53" s="9">
        <f t="shared" si="10"/>
        <v>3422</v>
      </c>
      <c r="E53" s="9">
        <f t="shared" si="10"/>
        <v>0</v>
      </c>
      <c r="F53" s="9">
        <f t="shared" si="10"/>
        <v>1392</v>
      </c>
      <c r="G53" s="9">
        <f t="shared" si="10"/>
        <v>0</v>
      </c>
      <c r="H53" s="9">
        <f t="shared" si="10"/>
        <v>346</v>
      </c>
      <c r="I53" s="9">
        <f t="shared" si="10"/>
        <v>0</v>
      </c>
      <c r="J53" s="9">
        <f t="shared" si="10"/>
        <v>0</v>
      </c>
      <c r="K53" s="9">
        <f t="shared" si="10"/>
        <v>0</v>
      </c>
      <c r="L53" s="9">
        <f t="shared" si="10"/>
        <v>0</v>
      </c>
      <c r="M53" s="9">
        <f t="shared" si="10"/>
        <v>1684</v>
      </c>
      <c r="N53" s="9">
        <f t="shared" si="10"/>
        <v>0</v>
      </c>
      <c r="O53" s="9">
        <f t="shared" si="10"/>
        <v>0</v>
      </c>
      <c r="P53" s="9">
        <f t="shared" si="10"/>
        <v>0</v>
      </c>
      <c r="Q53" s="9">
        <f t="shared" si="10"/>
        <v>0</v>
      </c>
      <c r="R53" s="9">
        <f t="shared" si="10"/>
        <v>0</v>
      </c>
      <c r="S53" s="9">
        <f t="shared" si="10"/>
        <v>0</v>
      </c>
      <c r="T53" s="9">
        <f t="shared" si="10"/>
        <v>12269</v>
      </c>
      <c r="U53" s="9">
        <f t="shared" si="10"/>
        <v>12269</v>
      </c>
      <c r="V53" s="9">
        <f t="shared" si="10"/>
        <v>0</v>
      </c>
      <c r="W53" s="9">
        <f t="shared" si="10"/>
        <v>0</v>
      </c>
    </row>
    <row r="54" ht="17.25" customHeight="1" spans="1:23">
      <c r="A54" s="69">
        <v>20401</v>
      </c>
      <c r="B54" s="69" t="s">
        <v>2174</v>
      </c>
      <c r="C54" s="12">
        <v>30</v>
      </c>
      <c r="D54" s="9">
        <f t="shared" ref="D54:D64" si="11">SUM(E54:S54)</f>
        <v>96</v>
      </c>
      <c r="E54" s="12"/>
      <c r="F54" s="12"/>
      <c r="G54" s="12"/>
      <c r="H54" s="19">
        <v>3</v>
      </c>
      <c r="I54" s="10"/>
      <c r="J54" s="12"/>
      <c r="K54" s="12"/>
      <c r="L54" s="10"/>
      <c r="M54" s="12">
        <v>93</v>
      </c>
      <c r="N54" s="12"/>
      <c r="O54" s="10"/>
      <c r="P54" s="12"/>
      <c r="Q54" s="10"/>
      <c r="R54" s="12"/>
      <c r="S54" s="12"/>
      <c r="T54" s="9">
        <f t="shared" ref="T54:T64" si="12">C54+D54</f>
        <v>126</v>
      </c>
      <c r="U54" s="9">
        <f>'L02'!C307</f>
        <v>126</v>
      </c>
      <c r="V54" s="9">
        <f t="shared" ref="V54:V64" si="13">T54-U54</f>
        <v>0</v>
      </c>
      <c r="W54" s="10"/>
    </row>
    <row r="55" ht="17.25" customHeight="1" spans="1:23">
      <c r="A55" s="69">
        <v>20402</v>
      </c>
      <c r="B55" s="69" t="s">
        <v>1039</v>
      </c>
      <c r="C55" s="12">
        <v>8038</v>
      </c>
      <c r="D55" s="9">
        <f t="shared" si="11"/>
        <v>2892</v>
      </c>
      <c r="E55" s="12"/>
      <c r="F55" s="12">
        <v>1392</v>
      </c>
      <c r="G55" s="12"/>
      <c r="H55" s="19"/>
      <c r="I55" s="10"/>
      <c r="J55" s="12"/>
      <c r="K55" s="12"/>
      <c r="L55" s="10"/>
      <c r="M55" s="12">
        <v>1500</v>
      </c>
      <c r="N55" s="12"/>
      <c r="O55" s="10"/>
      <c r="P55" s="12"/>
      <c r="Q55" s="10"/>
      <c r="R55" s="12"/>
      <c r="S55" s="12"/>
      <c r="T55" s="9">
        <f t="shared" si="12"/>
        <v>10930</v>
      </c>
      <c r="U55" s="9">
        <f>'L02'!C310</f>
        <v>10930</v>
      </c>
      <c r="V55" s="9">
        <f t="shared" si="13"/>
        <v>0</v>
      </c>
      <c r="W55" s="10"/>
    </row>
    <row r="56" ht="17.25" customHeight="1" spans="1:23">
      <c r="A56" s="69">
        <v>20403</v>
      </c>
      <c r="B56" s="69" t="s">
        <v>1045</v>
      </c>
      <c r="C56" s="12"/>
      <c r="D56" s="9">
        <f t="shared" si="11"/>
        <v>0</v>
      </c>
      <c r="E56" s="12"/>
      <c r="F56" s="12"/>
      <c r="G56" s="12"/>
      <c r="H56" s="19"/>
      <c r="I56" s="10"/>
      <c r="J56" s="12"/>
      <c r="K56" s="12"/>
      <c r="L56" s="10"/>
      <c r="M56" s="12"/>
      <c r="N56" s="12"/>
      <c r="O56" s="10"/>
      <c r="P56" s="12"/>
      <c r="Q56" s="10"/>
      <c r="R56" s="12"/>
      <c r="S56" s="12"/>
      <c r="T56" s="9">
        <f t="shared" si="12"/>
        <v>0</v>
      </c>
      <c r="U56" s="9">
        <f>'L02'!C321</f>
        <v>0</v>
      </c>
      <c r="V56" s="9">
        <f t="shared" si="13"/>
        <v>0</v>
      </c>
      <c r="W56" s="10"/>
    </row>
    <row r="57" ht="17.25" customHeight="1" spans="1:23">
      <c r="A57" s="69">
        <v>20404</v>
      </c>
      <c r="B57" s="69" t="s">
        <v>1048</v>
      </c>
      <c r="C57" s="12">
        <v>37</v>
      </c>
      <c r="D57" s="9">
        <f t="shared" si="11"/>
        <v>-1</v>
      </c>
      <c r="E57" s="12"/>
      <c r="F57" s="12"/>
      <c r="G57" s="12"/>
      <c r="H57" s="19">
        <v>20</v>
      </c>
      <c r="I57" s="10"/>
      <c r="J57" s="12"/>
      <c r="K57" s="12"/>
      <c r="L57" s="10"/>
      <c r="M57" s="12">
        <v>-21</v>
      </c>
      <c r="N57" s="12"/>
      <c r="O57" s="10"/>
      <c r="P57" s="12"/>
      <c r="Q57" s="10"/>
      <c r="R57" s="12"/>
      <c r="S57" s="12"/>
      <c r="T57" s="9">
        <f t="shared" si="12"/>
        <v>36</v>
      </c>
      <c r="U57" s="9">
        <f>'L02'!C328</f>
        <v>36</v>
      </c>
      <c r="V57" s="9">
        <f t="shared" si="13"/>
        <v>0</v>
      </c>
      <c r="W57" s="10"/>
    </row>
    <row r="58" ht="17.25" customHeight="1" spans="1:23">
      <c r="A58" s="69">
        <v>20405</v>
      </c>
      <c r="B58" s="69" t="s">
        <v>1052</v>
      </c>
      <c r="C58" s="12">
        <v>49</v>
      </c>
      <c r="D58" s="9">
        <f t="shared" si="11"/>
        <v>5</v>
      </c>
      <c r="E58" s="12"/>
      <c r="F58" s="12"/>
      <c r="G58" s="12"/>
      <c r="H58" s="19"/>
      <c r="I58" s="10"/>
      <c r="J58" s="12"/>
      <c r="K58" s="12"/>
      <c r="L58" s="10"/>
      <c r="M58" s="12">
        <v>5</v>
      </c>
      <c r="N58" s="12"/>
      <c r="O58" s="10"/>
      <c r="P58" s="12"/>
      <c r="Q58" s="10"/>
      <c r="R58" s="12"/>
      <c r="S58" s="12"/>
      <c r="T58" s="9">
        <f t="shared" si="12"/>
        <v>54</v>
      </c>
      <c r="U58" s="9">
        <f>'L02'!C336</f>
        <v>54</v>
      </c>
      <c r="V58" s="9">
        <f t="shared" si="13"/>
        <v>0</v>
      </c>
      <c r="W58" s="10"/>
    </row>
    <row r="59" ht="17.25" customHeight="1" spans="1:23">
      <c r="A59" s="69">
        <v>20406</v>
      </c>
      <c r="B59" s="69" t="s">
        <v>1057</v>
      </c>
      <c r="C59" s="12">
        <v>693</v>
      </c>
      <c r="D59" s="9">
        <f t="shared" si="11"/>
        <v>239</v>
      </c>
      <c r="E59" s="12"/>
      <c r="F59" s="12"/>
      <c r="G59" s="12"/>
      <c r="H59" s="19"/>
      <c r="I59" s="10"/>
      <c r="J59" s="12"/>
      <c r="K59" s="12"/>
      <c r="L59" s="10"/>
      <c r="M59" s="12">
        <v>239</v>
      </c>
      <c r="N59" s="12"/>
      <c r="O59" s="10"/>
      <c r="P59" s="12"/>
      <c r="Q59" s="10"/>
      <c r="R59" s="12"/>
      <c r="S59" s="12"/>
      <c r="T59" s="9">
        <f t="shared" si="12"/>
        <v>932</v>
      </c>
      <c r="U59" s="9">
        <f>'L02'!C345</f>
        <v>932</v>
      </c>
      <c r="V59" s="9">
        <f t="shared" si="13"/>
        <v>0</v>
      </c>
      <c r="W59" s="10"/>
    </row>
    <row r="60" ht="17.25" customHeight="1" spans="1:23">
      <c r="A60" s="69">
        <v>20407</v>
      </c>
      <c r="B60" s="69" t="s">
        <v>1066</v>
      </c>
      <c r="C60" s="12"/>
      <c r="D60" s="9">
        <f t="shared" si="11"/>
        <v>0</v>
      </c>
      <c r="E60" s="12"/>
      <c r="F60" s="12"/>
      <c r="G60" s="12"/>
      <c r="H60" s="19"/>
      <c r="I60" s="10"/>
      <c r="J60" s="12"/>
      <c r="K60" s="12"/>
      <c r="L60" s="10"/>
      <c r="M60" s="12"/>
      <c r="N60" s="12"/>
      <c r="O60" s="10"/>
      <c r="P60" s="12"/>
      <c r="Q60" s="10"/>
      <c r="R60" s="12"/>
      <c r="S60" s="12"/>
      <c r="T60" s="9">
        <f t="shared" si="12"/>
        <v>0</v>
      </c>
      <c r="U60" s="9">
        <f>'L02'!C359</f>
        <v>0</v>
      </c>
      <c r="V60" s="9">
        <f t="shared" si="13"/>
        <v>0</v>
      </c>
      <c r="W60" s="10"/>
    </row>
    <row r="61" ht="17.25" customHeight="1" spans="1:23">
      <c r="A61" s="69">
        <v>20408</v>
      </c>
      <c r="B61" s="69" t="s">
        <v>1071</v>
      </c>
      <c r="C61" s="12"/>
      <c r="D61" s="9">
        <f t="shared" si="11"/>
        <v>0</v>
      </c>
      <c r="E61" s="12"/>
      <c r="F61" s="12"/>
      <c r="G61" s="12"/>
      <c r="H61" s="19"/>
      <c r="I61" s="10"/>
      <c r="J61" s="12"/>
      <c r="K61" s="12"/>
      <c r="L61" s="10"/>
      <c r="M61" s="12"/>
      <c r="N61" s="12"/>
      <c r="O61" s="10"/>
      <c r="P61" s="12"/>
      <c r="Q61" s="10"/>
      <c r="R61" s="12"/>
      <c r="S61" s="12"/>
      <c r="T61" s="9">
        <f t="shared" si="12"/>
        <v>0</v>
      </c>
      <c r="U61" s="9">
        <f>'L02'!C369</f>
        <v>0</v>
      </c>
      <c r="V61" s="9">
        <f t="shared" si="13"/>
        <v>0</v>
      </c>
      <c r="W61" s="10"/>
    </row>
    <row r="62" ht="17.25" customHeight="1" spans="1:23">
      <c r="A62" s="69">
        <v>20409</v>
      </c>
      <c r="B62" s="69" t="s">
        <v>1076</v>
      </c>
      <c r="C62" s="12"/>
      <c r="D62" s="9">
        <f t="shared" si="11"/>
        <v>0</v>
      </c>
      <c r="E62" s="12"/>
      <c r="F62" s="12"/>
      <c r="G62" s="12"/>
      <c r="H62" s="19"/>
      <c r="I62" s="10"/>
      <c r="J62" s="12"/>
      <c r="K62" s="12"/>
      <c r="L62" s="10"/>
      <c r="M62" s="12"/>
      <c r="N62" s="12"/>
      <c r="O62" s="10"/>
      <c r="P62" s="12"/>
      <c r="Q62" s="10"/>
      <c r="R62" s="12"/>
      <c r="S62" s="12"/>
      <c r="T62" s="9">
        <f t="shared" si="12"/>
        <v>0</v>
      </c>
      <c r="U62" s="9">
        <f>'L02'!C379</f>
        <v>0</v>
      </c>
      <c r="V62" s="9">
        <f t="shared" si="13"/>
        <v>0</v>
      </c>
      <c r="W62" s="10"/>
    </row>
    <row r="63" ht="17.25" customHeight="1" spans="1:23">
      <c r="A63" s="69">
        <v>20410</v>
      </c>
      <c r="B63" s="69" t="s">
        <v>1080</v>
      </c>
      <c r="C63" s="12"/>
      <c r="D63" s="9">
        <f t="shared" si="11"/>
        <v>0</v>
      </c>
      <c r="E63" s="12"/>
      <c r="F63" s="12"/>
      <c r="G63" s="12"/>
      <c r="H63" s="19"/>
      <c r="I63" s="10"/>
      <c r="J63" s="12"/>
      <c r="K63" s="12"/>
      <c r="L63" s="10"/>
      <c r="M63" s="12"/>
      <c r="N63" s="12"/>
      <c r="O63" s="10"/>
      <c r="P63" s="12"/>
      <c r="Q63" s="10"/>
      <c r="R63" s="12"/>
      <c r="S63" s="12"/>
      <c r="T63" s="9">
        <f t="shared" si="12"/>
        <v>0</v>
      </c>
      <c r="U63" s="9">
        <f>'L02'!C387</f>
        <v>0</v>
      </c>
      <c r="V63" s="9">
        <f t="shared" si="13"/>
        <v>0</v>
      </c>
      <c r="W63" s="10"/>
    </row>
    <row r="64" ht="17.25" customHeight="1" spans="1:23">
      <c r="A64" s="69">
        <v>20499</v>
      </c>
      <c r="B64" s="69" t="s">
        <v>2175</v>
      </c>
      <c r="C64" s="12"/>
      <c r="D64" s="9">
        <f t="shared" si="11"/>
        <v>191</v>
      </c>
      <c r="E64" s="12"/>
      <c r="F64" s="12"/>
      <c r="G64" s="12"/>
      <c r="H64" s="19">
        <v>323</v>
      </c>
      <c r="I64" s="10"/>
      <c r="J64" s="12"/>
      <c r="K64" s="12"/>
      <c r="L64" s="10"/>
      <c r="M64" s="12">
        <v>-132</v>
      </c>
      <c r="N64" s="12"/>
      <c r="O64" s="10"/>
      <c r="P64" s="12"/>
      <c r="Q64" s="10"/>
      <c r="R64" s="12"/>
      <c r="S64" s="12"/>
      <c r="T64" s="9">
        <f t="shared" si="12"/>
        <v>191</v>
      </c>
      <c r="U64" s="9">
        <f>'L02'!C393</f>
        <v>191</v>
      </c>
      <c r="V64" s="9">
        <f t="shared" si="13"/>
        <v>0</v>
      </c>
      <c r="W64" s="10"/>
    </row>
    <row r="65" ht="17.25" customHeight="1" spans="1:23">
      <c r="A65" s="69">
        <v>205</v>
      </c>
      <c r="B65" s="70" t="s">
        <v>1086</v>
      </c>
      <c r="C65" s="9">
        <f t="shared" ref="C65:W65" si="14">SUM(C66:C75)</f>
        <v>61512</v>
      </c>
      <c r="D65" s="9">
        <f t="shared" si="14"/>
        <v>3235</v>
      </c>
      <c r="E65" s="9">
        <f t="shared" si="14"/>
        <v>0</v>
      </c>
      <c r="F65" s="9">
        <f t="shared" si="14"/>
        <v>0</v>
      </c>
      <c r="G65" s="9">
        <f t="shared" si="14"/>
        <v>399</v>
      </c>
      <c r="H65" s="9">
        <f t="shared" si="14"/>
        <v>5005</v>
      </c>
      <c r="I65" s="9">
        <f t="shared" si="14"/>
        <v>0</v>
      </c>
      <c r="J65" s="9">
        <f t="shared" si="14"/>
        <v>0</v>
      </c>
      <c r="K65" s="9">
        <f t="shared" si="14"/>
        <v>0</v>
      </c>
      <c r="L65" s="9">
        <f t="shared" si="14"/>
        <v>0</v>
      </c>
      <c r="M65" s="9">
        <f t="shared" si="14"/>
        <v>-2169</v>
      </c>
      <c r="N65" s="9">
        <f t="shared" si="14"/>
        <v>0</v>
      </c>
      <c r="O65" s="9">
        <f t="shared" si="14"/>
        <v>0</v>
      </c>
      <c r="P65" s="9">
        <f t="shared" si="14"/>
        <v>0</v>
      </c>
      <c r="Q65" s="9">
        <f t="shared" si="14"/>
        <v>0</v>
      </c>
      <c r="R65" s="9">
        <f t="shared" si="14"/>
        <v>0</v>
      </c>
      <c r="S65" s="9">
        <f t="shared" si="14"/>
        <v>0</v>
      </c>
      <c r="T65" s="9">
        <f t="shared" si="14"/>
        <v>64747</v>
      </c>
      <c r="U65" s="9">
        <f t="shared" si="14"/>
        <v>64651</v>
      </c>
      <c r="V65" s="9">
        <f t="shared" si="14"/>
        <v>96</v>
      </c>
      <c r="W65" s="9">
        <f t="shared" si="14"/>
        <v>96</v>
      </c>
    </row>
    <row r="66" ht="17.25" customHeight="1" spans="1:23">
      <c r="A66" s="69">
        <v>20501</v>
      </c>
      <c r="B66" s="69" t="s">
        <v>1087</v>
      </c>
      <c r="C66" s="12">
        <v>274</v>
      </c>
      <c r="D66" s="9">
        <f t="shared" ref="D66:D75" si="15">SUM(E66:S66)</f>
        <v>67</v>
      </c>
      <c r="E66" s="12"/>
      <c r="F66" s="12"/>
      <c r="G66" s="12"/>
      <c r="H66" s="19"/>
      <c r="I66" s="10"/>
      <c r="J66" s="12"/>
      <c r="K66" s="12"/>
      <c r="L66" s="10"/>
      <c r="M66" s="12">
        <v>67</v>
      </c>
      <c r="N66" s="12"/>
      <c r="O66" s="10"/>
      <c r="P66" s="12"/>
      <c r="Q66" s="10"/>
      <c r="R66" s="12"/>
      <c r="S66" s="12"/>
      <c r="T66" s="9">
        <f t="shared" ref="T66:T75" si="16">C66+D66</f>
        <v>341</v>
      </c>
      <c r="U66" s="9">
        <f>'L02'!C397</f>
        <v>341</v>
      </c>
      <c r="V66" s="9">
        <f t="shared" ref="V66:V75" si="17">T66-U66</f>
        <v>0</v>
      </c>
      <c r="W66" s="10"/>
    </row>
    <row r="67" ht="17.25" customHeight="1" spans="1:23">
      <c r="A67" s="69">
        <v>20502</v>
      </c>
      <c r="B67" s="69" t="s">
        <v>1089</v>
      </c>
      <c r="C67" s="12">
        <v>52795</v>
      </c>
      <c r="D67" s="9">
        <f t="shared" si="15"/>
        <v>-954</v>
      </c>
      <c r="E67" s="12"/>
      <c r="F67" s="12"/>
      <c r="G67" s="12"/>
      <c r="H67" s="19">
        <v>5000</v>
      </c>
      <c r="I67" s="10"/>
      <c r="J67" s="12"/>
      <c r="K67" s="12"/>
      <c r="L67" s="10"/>
      <c r="M67" s="12">
        <v>-5954</v>
      </c>
      <c r="N67" s="12"/>
      <c r="O67" s="10"/>
      <c r="P67" s="12"/>
      <c r="Q67" s="10"/>
      <c r="R67" s="12"/>
      <c r="S67" s="12"/>
      <c r="T67" s="9">
        <f t="shared" si="16"/>
        <v>51841</v>
      </c>
      <c r="U67" s="9">
        <f>'L02'!C402</f>
        <v>51745</v>
      </c>
      <c r="V67" s="9">
        <f t="shared" si="17"/>
        <v>96</v>
      </c>
      <c r="W67" s="10">
        <v>96</v>
      </c>
    </row>
    <row r="68" ht="17.25" customHeight="1" spans="1:23">
      <c r="A68" s="69">
        <v>20503</v>
      </c>
      <c r="B68" s="69" t="s">
        <v>1096</v>
      </c>
      <c r="C68" s="12">
        <v>1652</v>
      </c>
      <c r="D68" s="9">
        <f t="shared" si="15"/>
        <v>1188</v>
      </c>
      <c r="E68" s="12"/>
      <c r="F68" s="12"/>
      <c r="G68" s="12">
        <v>399</v>
      </c>
      <c r="H68" s="19"/>
      <c r="I68" s="10"/>
      <c r="J68" s="12"/>
      <c r="K68" s="12"/>
      <c r="L68" s="10"/>
      <c r="M68" s="12">
        <v>789</v>
      </c>
      <c r="N68" s="12"/>
      <c r="O68" s="10"/>
      <c r="P68" s="12"/>
      <c r="Q68" s="10"/>
      <c r="R68" s="12"/>
      <c r="S68" s="12"/>
      <c r="T68" s="9">
        <f t="shared" si="16"/>
        <v>2840</v>
      </c>
      <c r="U68" s="9">
        <f>'L02'!C409</f>
        <v>2840</v>
      </c>
      <c r="V68" s="9">
        <f t="shared" si="17"/>
        <v>0</v>
      </c>
      <c r="W68" s="10"/>
    </row>
    <row r="69" ht="17.25" customHeight="1" spans="1:23">
      <c r="A69" s="69">
        <v>20504</v>
      </c>
      <c r="B69" s="69" t="s">
        <v>1102</v>
      </c>
      <c r="C69" s="12"/>
      <c r="D69" s="9">
        <f t="shared" si="15"/>
        <v>0</v>
      </c>
      <c r="E69" s="12"/>
      <c r="F69" s="12"/>
      <c r="G69" s="12"/>
      <c r="H69" s="19"/>
      <c r="I69" s="10"/>
      <c r="J69" s="12"/>
      <c r="K69" s="12"/>
      <c r="L69" s="10"/>
      <c r="M69" s="12"/>
      <c r="N69" s="12"/>
      <c r="O69" s="10"/>
      <c r="P69" s="12"/>
      <c r="Q69" s="10"/>
      <c r="R69" s="12"/>
      <c r="S69" s="12"/>
      <c r="T69" s="9">
        <f t="shared" si="16"/>
        <v>0</v>
      </c>
      <c r="U69" s="9">
        <f>'L02'!C415</f>
        <v>0</v>
      </c>
      <c r="V69" s="9">
        <f t="shared" si="17"/>
        <v>0</v>
      </c>
      <c r="W69" s="10"/>
    </row>
    <row r="70" ht="17.25" customHeight="1" spans="1:23">
      <c r="A70" s="69">
        <v>20505</v>
      </c>
      <c r="B70" s="69" t="s">
        <v>1108</v>
      </c>
      <c r="C70" s="12"/>
      <c r="D70" s="9">
        <f t="shared" si="15"/>
        <v>0</v>
      </c>
      <c r="E70" s="12"/>
      <c r="F70" s="12"/>
      <c r="G70" s="12"/>
      <c r="H70" s="19"/>
      <c r="I70" s="10"/>
      <c r="J70" s="12"/>
      <c r="K70" s="12"/>
      <c r="L70" s="10"/>
      <c r="M70" s="12"/>
      <c r="N70" s="12"/>
      <c r="O70" s="10"/>
      <c r="P70" s="12"/>
      <c r="Q70" s="10"/>
      <c r="R70" s="12"/>
      <c r="S70" s="12"/>
      <c r="T70" s="9">
        <f t="shared" si="16"/>
        <v>0</v>
      </c>
      <c r="U70" s="9">
        <f>'L02'!C421</f>
        <v>0</v>
      </c>
      <c r="V70" s="9">
        <f t="shared" si="17"/>
        <v>0</v>
      </c>
      <c r="W70" s="10"/>
    </row>
    <row r="71" ht="17.25" customHeight="1" spans="1:23">
      <c r="A71" s="69">
        <v>20506</v>
      </c>
      <c r="B71" s="69" t="s">
        <v>1112</v>
      </c>
      <c r="C71" s="12"/>
      <c r="D71" s="9">
        <f t="shared" si="15"/>
        <v>0</v>
      </c>
      <c r="E71" s="12"/>
      <c r="F71" s="12"/>
      <c r="G71" s="12"/>
      <c r="H71" s="19"/>
      <c r="I71" s="10"/>
      <c r="J71" s="12"/>
      <c r="K71" s="12"/>
      <c r="L71" s="10"/>
      <c r="M71" s="12"/>
      <c r="N71" s="12"/>
      <c r="O71" s="10"/>
      <c r="P71" s="12"/>
      <c r="Q71" s="10"/>
      <c r="R71" s="12"/>
      <c r="S71" s="12"/>
      <c r="T71" s="9">
        <f t="shared" si="16"/>
        <v>0</v>
      </c>
      <c r="U71" s="9">
        <f>'L02'!C425</f>
        <v>0</v>
      </c>
      <c r="V71" s="9">
        <f t="shared" si="17"/>
        <v>0</v>
      </c>
      <c r="W71" s="10"/>
    </row>
    <row r="72" ht="17.25" customHeight="1" spans="1:23">
      <c r="A72" s="69">
        <v>20507</v>
      </c>
      <c r="B72" s="69" t="s">
        <v>1116</v>
      </c>
      <c r="C72" s="12">
        <v>380</v>
      </c>
      <c r="D72" s="9">
        <f t="shared" si="15"/>
        <v>160</v>
      </c>
      <c r="E72" s="12"/>
      <c r="F72" s="12"/>
      <c r="G72" s="12"/>
      <c r="H72" s="19">
        <v>5</v>
      </c>
      <c r="I72" s="10"/>
      <c r="J72" s="12"/>
      <c r="K72" s="12"/>
      <c r="L72" s="10"/>
      <c r="M72" s="12">
        <v>155</v>
      </c>
      <c r="N72" s="12"/>
      <c r="O72" s="10"/>
      <c r="P72" s="12"/>
      <c r="Q72" s="10"/>
      <c r="R72" s="12"/>
      <c r="S72" s="12"/>
      <c r="T72" s="9">
        <f t="shared" si="16"/>
        <v>540</v>
      </c>
      <c r="U72" s="9">
        <f>'L02'!C429</f>
        <v>540</v>
      </c>
      <c r="V72" s="9">
        <f t="shared" si="17"/>
        <v>0</v>
      </c>
      <c r="W72" s="10"/>
    </row>
    <row r="73" ht="17.25" customHeight="1" spans="1:23">
      <c r="A73" s="69">
        <v>20508</v>
      </c>
      <c r="B73" s="69" t="s">
        <v>1120</v>
      </c>
      <c r="C73" s="12">
        <v>432</v>
      </c>
      <c r="D73" s="9">
        <f t="shared" si="15"/>
        <v>76</v>
      </c>
      <c r="E73" s="12"/>
      <c r="F73" s="12"/>
      <c r="G73" s="12"/>
      <c r="H73" s="19"/>
      <c r="I73" s="10"/>
      <c r="J73" s="12"/>
      <c r="K73" s="12"/>
      <c r="L73" s="10"/>
      <c r="M73" s="12">
        <v>76</v>
      </c>
      <c r="N73" s="12"/>
      <c r="O73" s="10"/>
      <c r="P73" s="12"/>
      <c r="Q73" s="10"/>
      <c r="R73" s="12"/>
      <c r="S73" s="12"/>
      <c r="T73" s="9">
        <f t="shared" si="16"/>
        <v>508</v>
      </c>
      <c r="U73" s="9">
        <f>'L02'!C433</f>
        <v>508</v>
      </c>
      <c r="V73" s="9">
        <f t="shared" si="17"/>
        <v>0</v>
      </c>
      <c r="W73" s="10"/>
    </row>
    <row r="74" ht="17.25" customHeight="1" spans="1:23">
      <c r="A74" s="69">
        <v>20509</v>
      </c>
      <c r="B74" s="69" t="s">
        <v>1126</v>
      </c>
      <c r="C74" s="12">
        <v>5979</v>
      </c>
      <c r="D74" s="9">
        <f t="shared" si="15"/>
        <v>2698</v>
      </c>
      <c r="E74" s="12"/>
      <c r="F74" s="12"/>
      <c r="G74" s="12"/>
      <c r="H74" s="19"/>
      <c r="I74" s="10"/>
      <c r="J74" s="12"/>
      <c r="K74" s="12"/>
      <c r="L74" s="10"/>
      <c r="M74" s="12">
        <v>2698</v>
      </c>
      <c r="N74" s="12"/>
      <c r="O74" s="10"/>
      <c r="P74" s="12"/>
      <c r="Q74" s="10"/>
      <c r="R74" s="12"/>
      <c r="S74" s="12"/>
      <c r="T74" s="9">
        <f t="shared" si="16"/>
        <v>8677</v>
      </c>
      <c r="U74" s="9">
        <f>'L02'!C439</f>
        <v>8677</v>
      </c>
      <c r="V74" s="9">
        <f t="shared" si="17"/>
        <v>0</v>
      </c>
      <c r="W74" s="10"/>
    </row>
    <row r="75" ht="17.25" customHeight="1" spans="1:23">
      <c r="A75" s="69">
        <v>20599</v>
      </c>
      <c r="B75" s="69" t="s">
        <v>2176</v>
      </c>
      <c r="C75" s="12"/>
      <c r="D75" s="9">
        <f t="shared" si="15"/>
        <v>0</v>
      </c>
      <c r="E75" s="12"/>
      <c r="F75" s="12"/>
      <c r="G75" s="12"/>
      <c r="H75" s="19"/>
      <c r="I75" s="10"/>
      <c r="J75" s="12"/>
      <c r="K75" s="12"/>
      <c r="L75" s="10"/>
      <c r="M75" s="12"/>
      <c r="N75" s="12"/>
      <c r="O75" s="10"/>
      <c r="P75" s="12"/>
      <c r="Q75" s="10"/>
      <c r="R75" s="12"/>
      <c r="S75" s="12"/>
      <c r="T75" s="9">
        <f t="shared" si="16"/>
        <v>0</v>
      </c>
      <c r="U75" s="9">
        <f>'L02'!C446</f>
        <v>0</v>
      </c>
      <c r="V75" s="9">
        <f t="shared" si="17"/>
        <v>0</v>
      </c>
      <c r="W75" s="10"/>
    </row>
    <row r="76" ht="17.25" customHeight="1" spans="1:23">
      <c r="A76" s="69">
        <v>206</v>
      </c>
      <c r="B76" s="70" t="s">
        <v>1135</v>
      </c>
      <c r="C76" s="9">
        <f t="shared" ref="C76:W76" si="18">SUM(C77:C86)</f>
        <v>345</v>
      </c>
      <c r="D76" s="9">
        <f t="shared" si="18"/>
        <v>3099</v>
      </c>
      <c r="E76" s="9">
        <f t="shared" si="18"/>
        <v>0</v>
      </c>
      <c r="F76" s="9">
        <f t="shared" si="18"/>
        <v>3081</v>
      </c>
      <c r="G76" s="9">
        <f t="shared" si="18"/>
        <v>0</v>
      </c>
      <c r="H76" s="9">
        <f t="shared" si="18"/>
        <v>0</v>
      </c>
      <c r="I76" s="9">
        <f t="shared" si="18"/>
        <v>0</v>
      </c>
      <c r="J76" s="9">
        <f t="shared" si="18"/>
        <v>0</v>
      </c>
      <c r="K76" s="9">
        <f t="shared" si="18"/>
        <v>0</v>
      </c>
      <c r="L76" s="9">
        <f t="shared" si="18"/>
        <v>0</v>
      </c>
      <c r="M76" s="9">
        <f t="shared" si="18"/>
        <v>18</v>
      </c>
      <c r="N76" s="9">
        <f t="shared" si="18"/>
        <v>0</v>
      </c>
      <c r="O76" s="9">
        <f t="shared" si="18"/>
        <v>0</v>
      </c>
      <c r="P76" s="9">
        <f t="shared" si="18"/>
        <v>0</v>
      </c>
      <c r="Q76" s="9">
        <f t="shared" si="18"/>
        <v>0</v>
      </c>
      <c r="R76" s="9">
        <f t="shared" si="18"/>
        <v>0</v>
      </c>
      <c r="S76" s="9">
        <f t="shared" si="18"/>
        <v>0</v>
      </c>
      <c r="T76" s="9">
        <f t="shared" si="18"/>
        <v>3444</v>
      </c>
      <c r="U76" s="9">
        <f t="shared" si="18"/>
        <v>3444</v>
      </c>
      <c r="V76" s="9">
        <f t="shared" si="18"/>
        <v>0</v>
      </c>
      <c r="W76" s="9">
        <f t="shared" si="18"/>
        <v>0</v>
      </c>
    </row>
    <row r="77" ht="17.25" customHeight="1" spans="1:23">
      <c r="A77" s="69">
        <v>20601</v>
      </c>
      <c r="B77" s="69" t="s">
        <v>1136</v>
      </c>
      <c r="C77" s="12"/>
      <c r="D77" s="9">
        <f t="shared" ref="D77:D86" si="19">SUM(E77:S77)</f>
        <v>3081</v>
      </c>
      <c r="E77" s="12"/>
      <c r="F77" s="12">
        <v>3081</v>
      </c>
      <c r="G77" s="12"/>
      <c r="H77" s="19"/>
      <c r="I77" s="10"/>
      <c r="J77" s="12"/>
      <c r="K77" s="12"/>
      <c r="L77" s="10"/>
      <c r="M77" s="12"/>
      <c r="N77" s="12"/>
      <c r="O77" s="10"/>
      <c r="P77" s="12"/>
      <c r="Q77" s="10"/>
      <c r="R77" s="12"/>
      <c r="S77" s="12"/>
      <c r="T77" s="9">
        <f t="shared" ref="T77:T86" si="20">C77+D77</f>
        <v>3081</v>
      </c>
      <c r="U77" s="9">
        <f>'L02'!C449</f>
        <v>3081</v>
      </c>
      <c r="V77" s="9">
        <f t="shared" ref="V77:V86" si="21">T77-U77</f>
        <v>0</v>
      </c>
      <c r="W77" s="10"/>
    </row>
    <row r="78" ht="17.25" customHeight="1" spans="1:23">
      <c r="A78" s="69">
        <v>20602</v>
      </c>
      <c r="B78" s="69" t="s">
        <v>1138</v>
      </c>
      <c r="C78" s="12"/>
      <c r="D78" s="9">
        <f t="shared" si="19"/>
        <v>0</v>
      </c>
      <c r="E78" s="12"/>
      <c r="F78" s="12"/>
      <c r="G78" s="12"/>
      <c r="H78" s="19"/>
      <c r="I78" s="10"/>
      <c r="J78" s="12"/>
      <c r="K78" s="12"/>
      <c r="L78" s="10"/>
      <c r="M78" s="12"/>
      <c r="N78" s="12"/>
      <c r="O78" s="10"/>
      <c r="P78" s="12"/>
      <c r="Q78" s="10"/>
      <c r="R78" s="12"/>
      <c r="S78" s="12"/>
      <c r="T78" s="9">
        <f t="shared" si="20"/>
        <v>0</v>
      </c>
      <c r="U78" s="9">
        <f>'L02'!C454</f>
        <v>0</v>
      </c>
      <c r="V78" s="9">
        <f t="shared" si="21"/>
        <v>0</v>
      </c>
      <c r="W78" s="10"/>
    </row>
    <row r="79" ht="17.25" customHeight="1" spans="1:23">
      <c r="A79" s="69">
        <v>20603</v>
      </c>
      <c r="B79" s="69" t="s">
        <v>1147</v>
      </c>
      <c r="C79" s="12"/>
      <c r="D79" s="9">
        <f t="shared" si="19"/>
        <v>0</v>
      </c>
      <c r="E79" s="12"/>
      <c r="F79" s="12"/>
      <c r="G79" s="12"/>
      <c r="H79" s="19"/>
      <c r="I79" s="10"/>
      <c r="J79" s="12"/>
      <c r="K79" s="12"/>
      <c r="L79" s="10"/>
      <c r="M79" s="12"/>
      <c r="N79" s="12"/>
      <c r="O79" s="10"/>
      <c r="P79" s="12"/>
      <c r="Q79" s="10"/>
      <c r="R79" s="12"/>
      <c r="S79" s="12"/>
      <c r="T79" s="9">
        <f t="shared" si="20"/>
        <v>0</v>
      </c>
      <c r="U79" s="9">
        <f>'L02'!C463</f>
        <v>0</v>
      </c>
      <c r="V79" s="9">
        <f t="shared" si="21"/>
        <v>0</v>
      </c>
      <c r="W79" s="10"/>
    </row>
    <row r="80" ht="17.25" customHeight="1" spans="1:23">
      <c r="A80" s="69">
        <v>20604</v>
      </c>
      <c r="B80" s="69" t="s">
        <v>1152</v>
      </c>
      <c r="C80" s="12"/>
      <c r="D80" s="9">
        <f t="shared" si="19"/>
        <v>0</v>
      </c>
      <c r="E80" s="12"/>
      <c r="F80" s="12"/>
      <c r="G80" s="12"/>
      <c r="H80" s="19"/>
      <c r="I80" s="10"/>
      <c r="J80" s="12"/>
      <c r="K80" s="12"/>
      <c r="L80" s="10"/>
      <c r="M80" s="12"/>
      <c r="N80" s="12"/>
      <c r="O80" s="10"/>
      <c r="P80" s="12"/>
      <c r="Q80" s="10"/>
      <c r="R80" s="12"/>
      <c r="S80" s="12"/>
      <c r="T80" s="9">
        <f t="shared" si="20"/>
        <v>0</v>
      </c>
      <c r="U80" s="9">
        <f>'L02'!C469</f>
        <v>0</v>
      </c>
      <c r="V80" s="9">
        <f t="shared" si="21"/>
        <v>0</v>
      </c>
      <c r="W80" s="10"/>
    </row>
    <row r="81" ht="17.25" customHeight="1" spans="1:23">
      <c r="A81" s="69">
        <v>20605</v>
      </c>
      <c r="B81" s="69" t="s">
        <v>1156</v>
      </c>
      <c r="C81" s="12">
        <v>242</v>
      </c>
      <c r="D81" s="9">
        <f t="shared" si="19"/>
        <v>-6</v>
      </c>
      <c r="E81" s="12"/>
      <c r="F81" s="12"/>
      <c r="G81" s="12"/>
      <c r="H81" s="19"/>
      <c r="I81" s="10"/>
      <c r="J81" s="12"/>
      <c r="K81" s="12"/>
      <c r="L81" s="10"/>
      <c r="M81" s="12">
        <v>-6</v>
      </c>
      <c r="N81" s="12"/>
      <c r="O81" s="10"/>
      <c r="P81" s="12"/>
      <c r="Q81" s="10"/>
      <c r="R81" s="12"/>
      <c r="S81" s="12"/>
      <c r="T81" s="9">
        <f t="shared" si="20"/>
        <v>236</v>
      </c>
      <c r="U81" s="9">
        <f>'L02'!C474</f>
        <v>236</v>
      </c>
      <c r="V81" s="9">
        <f t="shared" si="21"/>
        <v>0</v>
      </c>
      <c r="W81" s="10"/>
    </row>
    <row r="82" ht="17.25" customHeight="1" spans="1:23">
      <c r="A82" s="69">
        <v>20606</v>
      </c>
      <c r="B82" s="69" t="s">
        <v>1160</v>
      </c>
      <c r="C82" s="12"/>
      <c r="D82" s="9">
        <f t="shared" si="19"/>
        <v>0</v>
      </c>
      <c r="E82" s="12"/>
      <c r="F82" s="12"/>
      <c r="G82" s="12"/>
      <c r="H82" s="19"/>
      <c r="I82" s="10"/>
      <c r="J82" s="12"/>
      <c r="K82" s="12"/>
      <c r="L82" s="10"/>
      <c r="M82" s="12"/>
      <c r="N82" s="12"/>
      <c r="O82" s="10"/>
      <c r="P82" s="12"/>
      <c r="Q82" s="10"/>
      <c r="R82" s="12"/>
      <c r="S82" s="12"/>
      <c r="T82" s="9">
        <f t="shared" si="20"/>
        <v>0</v>
      </c>
      <c r="U82" s="9">
        <f>'L02'!C479</f>
        <v>0</v>
      </c>
      <c r="V82" s="9">
        <f t="shared" si="21"/>
        <v>0</v>
      </c>
      <c r="W82" s="10"/>
    </row>
    <row r="83" ht="17.25" customHeight="1" spans="1:23">
      <c r="A83" s="69">
        <v>20607</v>
      </c>
      <c r="B83" s="69" t="s">
        <v>1165</v>
      </c>
      <c r="C83" s="12">
        <v>103</v>
      </c>
      <c r="D83" s="9">
        <f t="shared" si="19"/>
        <v>24</v>
      </c>
      <c r="E83" s="12"/>
      <c r="F83" s="12"/>
      <c r="G83" s="12"/>
      <c r="H83" s="19"/>
      <c r="I83" s="10"/>
      <c r="J83" s="12"/>
      <c r="K83" s="12"/>
      <c r="L83" s="10"/>
      <c r="M83" s="12">
        <v>24</v>
      </c>
      <c r="N83" s="12"/>
      <c r="O83" s="10"/>
      <c r="P83" s="12"/>
      <c r="Q83" s="10"/>
      <c r="R83" s="12"/>
      <c r="S83" s="12"/>
      <c r="T83" s="9">
        <f t="shared" si="20"/>
        <v>127</v>
      </c>
      <c r="U83" s="9">
        <f>'L02'!C484</f>
        <v>127</v>
      </c>
      <c r="V83" s="9">
        <f t="shared" si="21"/>
        <v>0</v>
      </c>
      <c r="W83" s="10"/>
    </row>
    <row r="84" ht="17.25" customHeight="1" spans="1:23">
      <c r="A84" s="69">
        <v>20608</v>
      </c>
      <c r="B84" s="69" t="s">
        <v>1171</v>
      </c>
      <c r="C84" s="12"/>
      <c r="D84" s="9">
        <f t="shared" si="19"/>
        <v>0</v>
      </c>
      <c r="E84" s="12"/>
      <c r="F84" s="12"/>
      <c r="G84" s="12"/>
      <c r="H84" s="19"/>
      <c r="I84" s="10"/>
      <c r="J84" s="12"/>
      <c r="K84" s="12"/>
      <c r="L84" s="10"/>
      <c r="M84" s="12"/>
      <c r="N84" s="12"/>
      <c r="O84" s="10"/>
      <c r="P84" s="12"/>
      <c r="Q84" s="10"/>
      <c r="R84" s="12"/>
      <c r="S84" s="12"/>
      <c r="T84" s="9">
        <f t="shared" si="20"/>
        <v>0</v>
      </c>
      <c r="U84" s="9">
        <f>'L02'!C491</f>
        <v>0</v>
      </c>
      <c r="V84" s="9">
        <f t="shared" si="21"/>
        <v>0</v>
      </c>
      <c r="W84" s="10"/>
    </row>
    <row r="85" ht="17.25" customHeight="1" spans="1:23">
      <c r="A85" s="69">
        <v>20609</v>
      </c>
      <c r="B85" s="69" t="s">
        <v>1175</v>
      </c>
      <c r="C85" s="12"/>
      <c r="D85" s="9">
        <f t="shared" si="19"/>
        <v>0</v>
      </c>
      <c r="E85" s="12"/>
      <c r="F85" s="12"/>
      <c r="G85" s="12"/>
      <c r="H85" s="19"/>
      <c r="I85" s="10"/>
      <c r="J85" s="12"/>
      <c r="K85" s="12"/>
      <c r="L85" s="10"/>
      <c r="M85" s="12"/>
      <c r="N85" s="12"/>
      <c r="O85" s="10"/>
      <c r="P85" s="12"/>
      <c r="Q85" s="10"/>
      <c r="R85" s="12"/>
      <c r="S85" s="12"/>
      <c r="T85" s="9">
        <f t="shared" si="20"/>
        <v>0</v>
      </c>
      <c r="U85" s="9">
        <f>'L02'!C495</f>
        <v>0</v>
      </c>
      <c r="V85" s="9">
        <f t="shared" si="21"/>
        <v>0</v>
      </c>
      <c r="W85" s="10"/>
    </row>
    <row r="86" ht="17.25" customHeight="1" spans="1:23">
      <c r="A86" s="69">
        <v>20699</v>
      </c>
      <c r="B86" s="69" t="s">
        <v>2177</v>
      </c>
      <c r="C86" s="12"/>
      <c r="D86" s="9">
        <f t="shared" si="19"/>
        <v>0</v>
      </c>
      <c r="E86" s="12"/>
      <c r="F86" s="12"/>
      <c r="G86" s="12"/>
      <c r="H86" s="19"/>
      <c r="I86" s="10"/>
      <c r="J86" s="12"/>
      <c r="K86" s="12"/>
      <c r="L86" s="10"/>
      <c r="M86" s="12"/>
      <c r="N86" s="12"/>
      <c r="O86" s="10"/>
      <c r="P86" s="12"/>
      <c r="Q86" s="10"/>
      <c r="R86" s="12"/>
      <c r="S86" s="12"/>
      <c r="T86" s="9">
        <f t="shared" si="20"/>
        <v>0</v>
      </c>
      <c r="U86" s="9">
        <f>'L02'!C499</f>
        <v>0</v>
      </c>
      <c r="V86" s="9">
        <f t="shared" si="21"/>
        <v>0</v>
      </c>
      <c r="W86" s="10"/>
    </row>
    <row r="87" ht="17.25" customHeight="1" spans="1:23">
      <c r="A87" s="69">
        <v>207</v>
      </c>
      <c r="B87" s="70" t="s">
        <v>1184</v>
      </c>
      <c r="C87" s="9">
        <f t="shared" ref="C87:W87" si="22">SUM(C88:C93)</f>
        <v>3373</v>
      </c>
      <c r="D87" s="9">
        <f t="shared" si="22"/>
        <v>1684</v>
      </c>
      <c r="E87" s="9">
        <f t="shared" si="22"/>
        <v>0</v>
      </c>
      <c r="F87" s="9">
        <f t="shared" si="22"/>
        <v>1286</v>
      </c>
      <c r="G87" s="9">
        <f t="shared" si="22"/>
        <v>0</v>
      </c>
      <c r="H87" s="9">
        <f t="shared" si="22"/>
        <v>0</v>
      </c>
      <c r="I87" s="9">
        <f t="shared" si="22"/>
        <v>0</v>
      </c>
      <c r="J87" s="9">
        <f t="shared" si="22"/>
        <v>0</v>
      </c>
      <c r="K87" s="9">
        <f t="shared" si="22"/>
        <v>0</v>
      </c>
      <c r="L87" s="9">
        <f t="shared" si="22"/>
        <v>0</v>
      </c>
      <c r="M87" s="9">
        <f t="shared" si="22"/>
        <v>398</v>
      </c>
      <c r="N87" s="9">
        <f t="shared" si="22"/>
        <v>0</v>
      </c>
      <c r="O87" s="9">
        <f t="shared" si="22"/>
        <v>0</v>
      </c>
      <c r="P87" s="9">
        <f t="shared" si="22"/>
        <v>0</v>
      </c>
      <c r="Q87" s="9">
        <f t="shared" si="22"/>
        <v>0</v>
      </c>
      <c r="R87" s="9">
        <f t="shared" si="22"/>
        <v>0</v>
      </c>
      <c r="S87" s="9">
        <f t="shared" si="22"/>
        <v>0</v>
      </c>
      <c r="T87" s="9">
        <f t="shared" si="22"/>
        <v>5057</v>
      </c>
      <c r="U87" s="9">
        <f t="shared" si="22"/>
        <v>4999</v>
      </c>
      <c r="V87" s="9">
        <f t="shared" si="22"/>
        <v>58</v>
      </c>
      <c r="W87" s="9">
        <f t="shared" si="22"/>
        <v>58</v>
      </c>
    </row>
    <row r="88" ht="17.25" customHeight="1" spans="1:23">
      <c r="A88" s="69">
        <v>20701</v>
      </c>
      <c r="B88" s="69" t="s">
        <v>1185</v>
      </c>
      <c r="C88" s="12">
        <v>1314</v>
      </c>
      <c r="D88" s="9">
        <f t="shared" ref="D88:D93" si="23">SUM(E88:S88)</f>
        <v>1286</v>
      </c>
      <c r="E88" s="12"/>
      <c r="F88" s="12">
        <v>1286</v>
      </c>
      <c r="G88" s="12"/>
      <c r="H88" s="19"/>
      <c r="I88" s="10"/>
      <c r="J88" s="12"/>
      <c r="K88" s="12"/>
      <c r="L88" s="10"/>
      <c r="M88" s="12"/>
      <c r="N88" s="12"/>
      <c r="O88" s="10"/>
      <c r="P88" s="12"/>
      <c r="Q88" s="10"/>
      <c r="R88" s="12"/>
      <c r="S88" s="12"/>
      <c r="T88" s="9">
        <f t="shared" ref="T88:T93" si="24">C88+D88</f>
        <v>2600</v>
      </c>
      <c r="U88" s="9">
        <f>'L02'!C505</f>
        <v>2600</v>
      </c>
      <c r="V88" s="9">
        <f t="shared" ref="V88:V93" si="25">T88-U88</f>
        <v>0</v>
      </c>
      <c r="W88" s="10"/>
    </row>
    <row r="89" ht="17.25" customHeight="1" spans="1:23">
      <c r="A89" s="69">
        <v>20702</v>
      </c>
      <c r="B89" s="69" t="s">
        <v>1198</v>
      </c>
      <c r="C89" s="12">
        <v>499</v>
      </c>
      <c r="D89" s="9">
        <f t="shared" si="23"/>
        <v>239</v>
      </c>
      <c r="E89" s="12"/>
      <c r="F89" s="12"/>
      <c r="G89" s="12"/>
      <c r="H89" s="19"/>
      <c r="I89" s="10"/>
      <c r="J89" s="12"/>
      <c r="K89" s="12"/>
      <c r="L89" s="10"/>
      <c r="M89" s="12">
        <v>239</v>
      </c>
      <c r="N89" s="12"/>
      <c r="O89" s="10"/>
      <c r="P89" s="12"/>
      <c r="Q89" s="10"/>
      <c r="R89" s="12"/>
      <c r="S89" s="12"/>
      <c r="T89" s="9">
        <f t="shared" si="24"/>
        <v>738</v>
      </c>
      <c r="U89" s="9">
        <f>'L02'!C521</f>
        <v>738</v>
      </c>
      <c r="V89" s="9">
        <f t="shared" si="25"/>
        <v>0</v>
      </c>
      <c r="W89" s="10"/>
    </row>
    <row r="90" ht="17.25" customHeight="1" spans="1:23">
      <c r="A90" s="69">
        <v>20703</v>
      </c>
      <c r="B90" s="69" t="s">
        <v>1203</v>
      </c>
      <c r="C90" s="12"/>
      <c r="D90" s="9">
        <f t="shared" si="23"/>
        <v>0</v>
      </c>
      <c r="E90" s="12"/>
      <c r="F90" s="12"/>
      <c r="G90" s="12"/>
      <c r="H90" s="19"/>
      <c r="I90" s="10"/>
      <c r="J90" s="12"/>
      <c r="K90" s="12"/>
      <c r="L90" s="10"/>
      <c r="M90" s="12"/>
      <c r="N90" s="12"/>
      <c r="O90" s="10"/>
      <c r="P90" s="12"/>
      <c r="Q90" s="10"/>
      <c r="R90" s="12"/>
      <c r="S90" s="12"/>
      <c r="T90" s="9">
        <f t="shared" si="24"/>
        <v>0</v>
      </c>
      <c r="U90" s="9">
        <f>'L02'!C529</f>
        <v>0</v>
      </c>
      <c r="V90" s="9">
        <f t="shared" si="25"/>
        <v>0</v>
      </c>
      <c r="W90" s="10"/>
    </row>
    <row r="91" ht="17.25" customHeight="1" spans="1:23">
      <c r="A91" s="69">
        <v>20706</v>
      </c>
      <c r="B91" s="36" t="s">
        <v>1211</v>
      </c>
      <c r="C91" s="12"/>
      <c r="D91" s="9">
        <f t="shared" si="23"/>
        <v>0</v>
      </c>
      <c r="E91" s="12"/>
      <c r="F91" s="12"/>
      <c r="G91" s="12"/>
      <c r="H91" s="19"/>
      <c r="I91" s="10"/>
      <c r="J91" s="12"/>
      <c r="K91" s="12"/>
      <c r="L91" s="10"/>
      <c r="M91" s="12"/>
      <c r="N91" s="12"/>
      <c r="O91" s="10"/>
      <c r="P91" s="12"/>
      <c r="Q91" s="10"/>
      <c r="R91" s="12"/>
      <c r="S91" s="12"/>
      <c r="T91" s="9">
        <f t="shared" si="24"/>
        <v>0</v>
      </c>
      <c r="U91" s="9">
        <f>'L02'!C540</f>
        <v>0</v>
      </c>
      <c r="V91" s="9">
        <f t="shared" si="25"/>
        <v>0</v>
      </c>
      <c r="W91" s="10"/>
    </row>
    <row r="92" ht="17.25" customHeight="1" spans="1:23">
      <c r="A92" s="69">
        <v>20708</v>
      </c>
      <c r="B92" s="36" t="s">
        <v>1217</v>
      </c>
      <c r="C92" s="12">
        <v>896</v>
      </c>
      <c r="D92" s="9">
        <f t="shared" si="23"/>
        <v>159</v>
      </c>
      <c r="E92" s="12"/>
      <c r="F92" s="12"/>
      <c r="G92" s="12"/>
      <c r="H92" s="19"/>
      <c r="I92" s="10"/>
      <c r="J92" s="12"/>
      <c r="K92" s="12"/>
      <c r="L92" s="10"/>
      <c r="M92" s="12">
        <v>159</v>
      </c>
      <c r="N92" s="12"/>
      <c r="O92" s="10"/>
      <c r="P92" s="12"/>
      <c r="Q92" s="10"/>
      <c r="R92" s="12"/>
      <c r="S92" s="12"/>
      <c r="T92" s="9">
        <f t="shared" si="24"/>
        <v>1055</v>
      </c>
      <c r="U92" s="9">
        <f>'L02'!C549</f>
        <v>1055</v>
      </c>
      <c r="V92" s="9">
        <f t="shared" si="25"/>
        <v>0</v>
      </c>
      <c r="W92" s="10"/>
    </row>
    <row r="93" ht="17.25" customHeight="1" spans="1:23">
      <c r="A93" s="69">
        <v>20799</v>
      </c>
      <c r="B93" s="69" t="s">
        <v>2178</v>
      </c>
      <c r="C93" s="12">
        <v>664</v>
      </c>
      <c r="D93" s="9">
        <f t="shared" si="23"/>
        <v>0</v>
      </c>
      <c r="E93" s="12"/>
      <c r="F93" s="12"/>
      <c r="G93" s="12"/>
      <c r="H93" s="19"/>
      <c r="I93" s="10"/>
      <c r="J93" s="12"/>
      <c r="K93" s="12"/>
      <c r="L93" s="10"/>
      <c r="M93" s="12"/>
      <c r="N93" s="12"/>
      <c r="O93" s="10"/>
      <c r="P93" s="12"/>
      <c r="Q93" s="10"/>
      <c r="R93" s="12"/>
      <c r="S93" s="12"/>
      <c r="T93" s="9">
        <f t="shared" si="24"/>
        <v>664</v>
      </c>
      <c r="U93" s="9">
        <f>'L02'!C557</f>
        <v>606</v>
      </c>
      <c r="V93" s="9">
        <f t="shared" si="25"/>
        <v>58</v>
      </c>
      <c r="W93" s="10">
        <v>58</v>
      </c>
    </row>
    <row r="94" ht="17.25" customHeight="1" spans="1:23">
      <c r="A94" s="69">
        <v>208</v>
      </c>
      <c r="B94" s="70" t="s">
        <v>1226</v>
      </c>
      <c r="C94" s="9">
        <f t="shared" ref="C94:W94" si="26">SUM(C95:C115)</f>
        <v>56394</v>
      </c>
      <c r="D94" s="9">
        <f t="shared" si="26"/>
        <v>7505</v>
      </c>
      <c r="E94" s="9">
        <f t="shared" si="26"/>
        <v>0</v>
      </c>
      <c r="F94" s="9">
        <f t="shared" si="26"/>
        <v>4882</v>
      </c>
      <c r="G94" s="9">
        <f t="shared" si="26"/>
        <v>684</v>
      </c>
      <c r="H94" s="9">
        <f t="shared" si="26"/>
        <v>409</v>
      </c>
      <c r="I94" s="9">
        <f t="shared" si="26"/>
        <v>0</v>
      </c>
      <c r="J94" s="9">
        <f t="shared" si="26"/>
        <v>0</v>
      </c>
      <c r="K94" s="9">
        <f t="shared" si="26"/>
        <v>0</v>
      </c>
      <c r="L94" s="9">
        <f t="shared" si="26"/>
        <v>0</v>
      </c>
      <c r="M94" s="9">
        <f t="shared" si="26"/>
        <v>1530</v>
      </c>
      <c r="N94" s="9">
        <f t="shared" si="26"/>
        <v>0</v>
      </c>
      <c r="O94" s="9">
        <f t="shared" si="26"/>
        <v>0</v>
      </c>
      <c r="P94" s="9">
        <f t="shared" si="26"/>
        <v>0</v>
      </c>
      <c r="Q94" s="9">
        <f t="shared" si="26"/>
        <v>0</v>
      </c>
      <c r="R94" s="9">
        <f t="shared" si="26"/>
        <v>0</v>
      </c>
      <c r="S94" s="9">
        <f t="shared" si="26"/>
        <v>0</v>
      </c>
      <c r="T94" s="9">
        <f t="shared" si="26"/>
        <v>63899</v>
      </c>
      <c r="U94" s="9">
        <f t="shared" si="26"/>
        <v>63780</v>
      </c>
      <c r="V94" s="9">
        <f t="shared" si="26"/>
        <v>119</v>
      </c>
      <c r="W94" s="9">
        <f t="shared" si="26"/>
        <v>119</v>
      </c>
    </row>
    <row r="95" ht="17.25" customHeight="1" spans="1:23">
      <c r="A95" s="69">
        <v>20801</v>
      </c>
      <c r="B95" s="69" t="s">
        <v>1227</v>
      </c>
      <c r="C95" s="12">
        <v>2214</v>
      </c>
      <c r="D95" s="9">
        <f t="shared" ref="D95:D115" si="27">SUM(E95:S95)</f>
        <v>-1112</v>
      </c>
      <c r="E95" s="12"/>
      <c r="F95" s="12"/>
      <c r="G95" s="12"/>
      <c r="H95" s="19">
        <v>376</v>
      </c>
      <c r="I95" s="10"/>
      <c r="J95" s="12"/>
      <c r="K95" s="12"/>
      <c r="L95" s="10"/>
      <c r="M95" s="12">
        <v>-1488</v>
      </c>
      <c r="N95" s="12"/>
      <c r="O95" s="10"/>
      <c r="P95" s="12"/>
      <c r="Q95" s="10"/>
      <c r="R95" s="12"/>
      <c r="S95" s="12"/>
      <c r="T95" s="9">
        <f t="shared" ref="T95:T115" si="28">C95+D95</f>
        <v>1102</v>
      </c>
      <c r="U95" s="9">
        <f>'L02'!C562</f>
        <v>1102</v>
      </c>
      <c r="V95" s="9">
        <f t="shared" ref="V95:V115" si="29">T95-U95</f>
        <v>0</v>
      </c>
      <c r="W95" s="10"/>
    </row>
    <row r="96" ht="17.25" customHeight="1" spans="1:23">
      <c r="A96" s="69">
        <v>20802</v>
      </c>
      <c r="B96" s="69" t="s">
        <v>1241</v>
      </c>
      <c r="C96" s="12">
        <v>1422</v>
      </c>
      <c r="D96" s="9">
        <f t="shared" si="27"/>
        <v>-180</v>
      </c>
      <c r="E96" s="12"/>
      <c r="F96" s="12"/>
      <c r="G96" s="12"/>
      <c r="H96" s="19">
        <v>22</v>
      </c>
      <c r="I96" s="10"/>
      <c r="J96" s="12"/>
      <c r="K96" s="12"/>
      <c r="L96" s="10"/>
      <c r="M96" s="12">
        <v>-202</v>
      </c>
      <c r="N96" s="12"/>
      <c r="O96" s="10"/>
      <c r="P96" s="12"/>
      <c r="Q96" s="10"/>
      <c r="R96" s="12"/>
      <c r="S96" s="12"/>
      <c r="T96" s="9">
        <f t="shared" si="28"/>
        <v>1242</v>
      </c>
      <c r="U96" s="9">
        <f>'L02'!C581</f>
        <v>1242</v>
      </c>
      <c r="V96" s="9">
        <f t="shared" si="29"/>
        <v>0</v>
      </c>
      <c r="W96" s="10"/>
    </row>
    <row r="97" ht="17.25" customHeight="1" spans="1:23">
      <c r="A97" s="69">
        <v>20804</v>
      </c>
      <c r="B97" s="69" t="s">
        <v>1246</v>
      </c>
      <c r="C97" s="12"/>
      <c r="D97" s="9">
        <f t="shared" si="27"/>
        <v>0</v>
      </c>
      <c r="E97" s="12"/>
      <c r="F97" s="12"/>
      <c r="G97" s="12"/>
      <c r="H97" s="19"/>
      <c r="I97" s="10"/>
      <c r="J97" s="12"/>
      <c r="K97" s="12"/>
      <c r="L97" s="10"/>
      <c r="M97" s="12"/>
      <c r="N97" s="12"/>
      <c r="O97" s="10"/>
      <c r="P97" s="12"/>
      <c r="Q97" s="10"/>
      <c r="R97" s="12"/>
      <c r="S97" s="12"/>
      <c r="T97" s="9">
        <f t="shared" si="28"/>
        <v>0</v>
      </c>
      <c r="U97" s="9">
        <f>'L02'!C589</f>
        <v>0</v>
      </c>
      <c r="V97" s="9">
        <f t="shared" si="29"/>
        <v>0</v>
      </c>
      <c r="W97" s="10"/>
    </row>
    <row r="98" ht="17.25" customHeight="1" spans="1:23">
      <c r="A98" s="69">
        <v>20805</v>
      </c>
      <c r="B98" s="69" t="s">
        <v>1248</v>
      </c>
      <c r="C98" s="12">
        <v>40295</v>
      </c>
      <c r="D98" s="9">
        <f t="shared" si="27"/>
        <v>-6068</v>
      </c>
      <c r="E98" s="12"/>
      <c r="F98" s="12"/>
      <c r="G98" s="12"/>
      <c r="H98" s="19"/>
      <c r="I98" s="10"/>
      <c r="J98" s="12"/>
      <c r="K98" s="12"/>
      <c r="L98" s="10"/>
      <c r="M98" s="12">
        <v>-6068</v>
      </c>
      <c r="N98" s="12"/>
      <c r="O98" s="10"/>
      <c r="P98" s="12"/>
      <c r="Q98" s="10"/>
      <c r="R98" s="12"/>
      <c r="S98" s="12"/>
      <c r="T98" s="9">
        <f t="shared" si="28"/>
        <v>34227</v>
      </c>
      <c r="U98" s="9">
        <f>'L02'!C591</f>
        <v>34227</v>
      </c>
      <c r="V98" s="9">
        <f t="shared" si="29"/>
        <v>0</v>
      </c>
      <c r="W98" s="10"/>
    </row>
    <row r="99" ht="17.25" customHeight="1" spans="1:23">
      <c r="A99" s="69">
        <v>20806</v>
      </c>
      <c r="B99" s="69" t="s">
        <v>1257</v>
      </c>
      <c r="C99" s="12"/>
      <c r="D99" s="9">
        <f t="shared" si="27"/>
        <v>0</v>
      </c>
      <c r="E99" s="12"/>
      <c r="F99" s="12"/>
      <c r="G99" s="12"/>
      <c r="H99" s="19"/>
      <c r="I99" s="10"/>
      <c r="J99" s="12"/>
      <c r="K99" s="12"/>
      <c r="L99" s="10"/>
      <c r="M99" s="12"/>
      <c r="N99" s="12"/>
      <c r="O99" s="10"/>
      <c r="P99" s="12"/>
      <c r="Q99" s="10"/>
      <c r="R99" s="12"/>
      <c r="S99" s="12"/>
      <c r="T99" s="9">
        <f t="shared" si="28"/>
        <v>0</v>
      </c>
      <c r="U99" s="9">
        <f>'L02'!C600</f>
        <v>0</v>
      </c>
      <c r="V99" s="9">
        <f t="shared" si="29"/>
        <v>0</v>
      </c>
      <c r="W99" s="10"/>
    </row>
    <row r="100" ht="17.25" customHeight="1" spans="1:23">
      <c r="A100" s="69">
        <v>20807</v>
      </c>
      <c r="B100" s="69" t="s">
        <v>1261</v>
      </c>
      <c r="C100" s="12"/>
      <c r="D100" s="9">
        <f t="shared" si="27"/>
        <v>1530</v>
      </c>
      <c r="E100" s="12"/>
      <c r="F100" s="12">
        <v>1530</v>
      </c>
      <c r="G100" s="12"/>
      <c r="H100" s="19"/>
      <c r="I100" s="10"/>
      <c r="J100" s="12"/>
      <c r="K100" s="12"/>
      <c r="L100" s="10"/>
      <c r="M100" s="12"/>
      <c r="N100" s="12"/>
      <c r="O100" s="10"/>
      <c r="P100" s="12"/>
      <c r="Q100" s="10"/>
      <c r="R100" s="12"/>
      <c r="S100" s="12"/>
      <c r="T100" s="9">
        <f t="shared" si="28"/>
        <v>1530</v>
      </c>
      <c r="U100" s="9">
        <f>'L02'!C604</f>
        <v>1530</v>
      </c>
      <c r="V100" s="9">
        <f t="shared" si="29"/>
        <v>0</v>
      </c>
      <c r="W100" s="10"/>
    </row>
    <row r="101" ht="17.25" customHeight="1" spans="1:23">
      <c r="A101" s="69">
        <v>20808</v>
      </c>
      <c r="B101" s="69" t="s">
        <v>1271</v>
      </c>
      <c r="C101" s="12">
        <v>1716</v>
      </c>
      <c r="D101" s="9">
        <f t="shared" si="27"/>
        <v>4968</v>
      </c>
      <c r="E101" s="12"/>
      <c r="F101" s="12">
        <v>3096</v>
      </c>
      <c r="G101" s="12">
        <v>226</v>
      </c>
      <c r="H101" s="19"/>
      <c r="I101" s="10"/>
      <c r="J101" s="12"/>
      <c r="K101" s="12"/>
      <c r="L101" s="10"/>
      <c r="M101" s="12">
        <v>1646</v>
      </c>
      <c r="N101" s="12"/>
      <c r="O101" s="10"/>
      <c r="P101" s="12"/>
      <c r="Q101" s="10"/>
      <c r="R101" s="12"/>
      <c r="S101" s="12"/>
      <c r="T101" s="9">
        <f t="shared" si="28"/>
        <v>6684</v>
      </c>
      <c r="U101" s="9">
        <f>'L02'!C614</f>
        <v>6684</v>
      </c>
      <c r="V101" s="9">
        <f t="shared" si="29"/>
        <v>0</v>
      </c>
      <c r="W101" s="10"/>
    </row>
    <row r="102" ht="17.25" customHeight="1" spans="1:23">
      <c r="A102" s="69">
        <v>20809</v>
      </c>
      <c r="B102" s="69" t="s">
        <v>1280</v>
      </c>
      <c r="C102" s="12">
        <v>450</v>
      </c>
      <c r="D102" s="9">
        <f t="shared" si="27"/>
        <v>717</v>
      </c>
      <c r="E102" s="12"/>
      <c r="F102" s="12"/>
      <c r="G102" s="12">
        <v>425</v>
      </c>
      <c r="H102" s="19"/>
      <c r="I102" s="10"/>
      <c r="J102" s="12"/>
      <c r="K102" s="12"/>
      <c r="L102" s="10"/>
      <c r="M102" s="12">
        <v>292</v>
      </c>
      <c r="N102" s="12"/>
      <c r="O102" s="10"/>
      <c r="P102" s="12"/>
      <c r="Q102" s="10"/>
      <c r="R102" s="12"/>
      <c r="S102" s="12"/>
      <c r="T102" s="9">
        <f t="shared" si="28"/>
        <v>1167</v>
      </c>
      <c r="U102" s="9">
        <f>'L02'!C623</f>
        <v>1167</v>
      </c>
      <c r="V102" s="9">
        <f t="shared" si="29"/>
        <v>0</v>
      </c>
      <c r="W102" s="10"/>
    </row>
    <row r="103" ht="17.25" customHeight="1" spans="1:23">
      <c r="A103" s="69">
        <v>20810</v>
      </c>
      <c r="B103" s="69" t="s">
        <v>1287</v>
      </c>
      <c r="C103" s="12">
        <v>205</v>
      </c>
      <c r="D103" s="9">
        <f t="shared" si="27"/>
        <v>75</v>
      </c>
      <c r="E103" s="12"/>
      <c r="F103" s="12"/>
      <c r="G103" s="12"/>
      <c r="H103" s="19"/>
      <c r="I103" s="10"/>
      <c r="J103" s="12"/>
      <c r="K103" s="12"/>
      <c r="L103" s="10"/>
      <c r="M103" s="12">
        <v>75</v>
      </c>
      <c r="N103" s="12"/>
      <c r="O103" s="10"/>
      <c r="P103" s="12"/>
      <c r="Q103" s="10"/>
      <c r="R103" s="12"/>
      <c r="S103" s="12"/>
      <c r="T103" s="9">
        <f t="shared" si="28"/>
        <v>280</v>
      </c>
      <c r="U103" s="9">
        <f>'L02'!C630</f>
        <v>280</v>
      </c>
      <c r="V103" s="9">
        <f t="shared" si="29"/>
        <v>0</v>
      </c>
      <c r="W103" s="10"/>
    </row>
    <row r="104" ht="17.25" customHeight="1" spans="1:23">
      <c r="A104" s="69">
        <v>20811</v>
      </c>
      <c r="B104" s="69" t="s">
        <v>1295</v>
      </c>
      <c r="C104" s="12">
        <v>689</v>
      </c>
      <c r="D104" s="9">
        <f t="shared" si="27"/>
        <v>1588</v>
      </c>
      <c r="E104" s="12"/>
      <c r="F104" s="12">
        <v>226</v>
      </c>
      <c r="G104" s="12"/>
      <c r="H104" s="19"/>
      <c r="I104" s="10"/>
      <c r="J104" s="12"/>
      <c r="K104" s="12"/>
      <c r="L104" s="10"/>
      <c r="M104" s="12">
        <v>1362</v>
      </c>
      <c r="N104" s="12"/>
      <c r="O104" s="10"/>
      <c r="P104" s="12"/>
      <c r="Q104" s="10"/>
      <c r="R104" s="12"/>
      <c r="S104" s="12"/>
      <c r="T104" s="9">
        <f t="shared" si="28"/>
        <v>2277</v>
      </c>
      <c r="U104" s="9">
        <f>'L02'!C638</f>
        <v>2277</v>
      </c>
      <c r="V104" s="9">
        <f t="shared" si="29"/>
        <v>0</v>
      </c>
      <c r="W104" s="10"/>
    </row>
    <row r="105" ht="17.25" customHeight="1" spans="1:23">
      <c r="A105" s="69">
        <v>20816</v>
      </c>
      <c r="B105" s="69" t="s">
        <v>1301</v>
      </c>
      <c r="C105" s="12"/>
      <c r="D105" s="9">
        <f t="shared" si="27"/>
        <v>33</v>
      </c>
      <c r="E105" s="12"/>
      <c r="F105" s="12"/>
      <c r="G105" s="12">
        <v>33</v>
      </c>
      <c r="H105" s="19"/>
      <c r="I105" s="10"/>
      <c r="J105" s="12"/>
      <c r="K105" s="12"/>
      <c r="L105" s="10"/>
      <c r="M105" s="12"/>
      <c r="N105" s="12"/>
      <c r="O105" s="10"/>
      <c r="P105" s="12"/>
      <c r="Q105" s="10"/>
      <c r="R105" s="12"/>
      <c r="S105" s="12"/>
      <c r="T105" s="9">
        <f t="shared" si="28"/>
        <v>33</v>
      </c>
      <c r="U105" s="9">
        <f>'L02'!C647</f>
        <v>33</v>
      </c>
      <c r="V105" s="9">
        <f t="shared" si="29"/>
        <v>0</v>
      </c>
      <c r="W105" s="10"/>
    </row>
    <row r="106" ht="17.25" customHeight="1" spans="1:23">
      <c r="A106" s="69">
        <v>20819</v>
      </c>
      <c r="B106" s="69" t="s">
        <v>1303</v>
      </c>
      <c r="C106" s="12">
        <v>1700</v>
      </c>
      <c r="D106" s="9">
        <f t="shared" si="27"/>
        <v>-646</v>
      </c>
      <c r="E106" s="12"/>
      <c r="F106" s="12"/>
      <c r="G106" s="12"/>
      <c r="H106" s="19"/>
      <c r="I106" s="10"/>
      <c r="J106" s="12"/>
      <c r="K106" s="12"/>
      <c r="L106" s="10"/>
      <c r="M106" s="12">
        <v>-646</v>
      </c>
      <c r="N106" s="12"/>
      <c r="O106" s="10"/>
      <c r="P106" s="12"/>
      <c r="Q106" s="10"/>
      <c r="R106" s="12"/>
      <c r="S106" s="12"/>
      <c r="T106" s="9">
        <f t="shared" si="28"/>
        <v>1054</v>
      </c>
      <c r="U106" s="9">
        <f>'L02'!C653</f>
        <v>1054</v>
      </c>
      <c r="V106" s="9">
        <f t="shared" si="29"/>
        <v>0</v>
      </c>
      <c r="W106" s="10"/>
    </row>
    <row r="107" ht="17.25" customHeight="1" spans="1:23">
      <c r="A107" s="69">
        <v>20820</v>
      </c>
      <c r="B107" s="69" t="s">
        <v>1306</v>
      </c>
      <c r="C107" s="12">
        <v>354</v>
      </c>
      <c r="D107" s="9">
        <f t="shared" si="27"/>
        <v>-292</v>
      </c>
      <c r="E107" s="12"/>
      <c r="F107" s="12"/>
      <c r="G107" s="12"/>
      <c r="H107" s="19"/>
      <c r="I107" s="10"/>
      <c r="J107" s="12"/>
      <c r="K107" s="12"/>
      <c r="L107" s="10"/>
      <c r="M107" s="12">
        <v>-292</v>
      </c>
      <c r="N107" s="12"/>
      <c r="O107" s="10"/>
      <c r="P107" s="12"/>
      <c r="Q107" s="10"/>
      <c r="R107" s="12"/>
      <c r="S107" s="12"/>
      <c r="T107" s="9">
        <f t="shared" si="28"/>
        <v>62</v>
      </c>
      <c r="U107" s="9">
        <f>'L02'!C656</f>
        <v>62</v>
      </c>
      <c r="V107" s="9">
        <f t="shared" si="29"/>
        <v>0</v>
      </c>
      <c r="W107" s="10"/>
    </row>
    <row r="108" ht="17.25" customHeight="1" spans="1:23">
      <c r="A108" s="69">
        <v>20821</v>
      </c>
      <c r="B108" s="69" t="s">
        <v>1309</v>
      </c>
      <c r="C108" s="12">
        <v>500</v>
      </c>
      <c r="D108" s="9">
        <f t="shared" si="27"/>
        <v>0</v>
      </c>
      <c r="E108" s="12"/>
      <c r="F108" s="12"/>
      <c r="G108" s="12"/>
      <c r="H108" s="19"/>
      <c r="I108" s="10"/>
      <c r="J108" s="12"/>
      <c r="K108" s="12"/>
      <c r="L108" s="10"/>
      <c r="M108" s="12"/>
      <c r="N108" s="12"/>
      <c r="O108" s="10"/>
      <c r="P108" s="12"/>
      <c r="Q108" s="10"/>
      <c r="R108" s="12"/>
      <c r="S108" s="12"/>
      <c r="T108" s="9">
        <f t="shared" si="28"/>
        <v>500</v>
      </c>
      <c r="U108" s="9">
        <f>'L02'!C659</f>
        <v>422</v>
      </c>
      <c r="V108" s="9">
        <f t="shared" si="29"/>
        <v>78</v>
      </c>
      <c r="W108" s="10">
        <v>78</v>
      </c>
    </row>
    <row r="109" ht="17.25" customHeight="1" spans="1:23">
      <c r="A109" s="69">
        <v>20824</v>
      </c>
      <c r="B109" s="69" t="s">
        <v>1312</v>
      </c>
      <c r="C109" s="12"/>
      <c r="D109" s="9">
        <f t="shared" si="27"/>
        <v>0</v>
      </c>
      <c r="E109" s="12"/>
      <c r="F109" s="12"/>
      <c r="G109" s="12"/>
      <c r="H109" s="19"/>
      <c r="I109" s="10"/>
      <c r="J109" s="12"/>
      <c r="K109" s="12"/>
      <c r="L109" s="10"/>
      <c r="M109" s="12"/>
      <c r="N109" s="12"/>
      <c r="O109" s="10"/>
      <c r="P109" s="12"/>
      <c r="Q109" s="10"/>
      <c r="R109" s="12"/>
      <c r="S109" s="12"/>
      <c r="T109" s="9">
        <f t="shared" si="28"/>
        <v>0</v>
      </c>
      <c r="U109" s="9">
        <f>'L02'!C662</f>
        <v>0</v>
      </c>
      <c r="V109" s="9">
        <f t="shared" si="29"/>
        <v>0</v>
      </c>
      <c r="W109" s="10"/>
    </row>
    <row r="110" ht="17.25" customHeight="1" spans="1:23">
      <c r="A110" s="69">
        <v>20825</v>
      </c>
      <c r="B110" s="69" t="s">
        <v>1315</v>
      </c>
      <c r="C110" s="12">
        <v>49</v>
      </c>
      <c r="D110" s="9">
        <f t="shared" si="27"/>
        <v>0</v>
      </c>
      <c r="E110" s="12"/>
      <c r="F110" s="12"/>
      <c r="G110" s="12"/>
      <c r="H110" s="19"/>
      <c r="I110" s="10"/>
      <c r="J110" s="12"/>
      <c r="K110" s="12"/>
      <c r="L110" s="10"/>
      <c r="M110" s="12"/>
      <c r="N110" s="12"/>
      <c r="O110" s="10"/>
      <c r="P110" s="12"/>
      <c r="Q110" s="10"/>
      <c r="R110" s="12"/>
      <c r="S110" s="12"/>
      <c r="T110" s="9">
        <f t="shared" si="28"/>
        <v>49</v>
      </c>
      <c r="U110" s="9">
        <f>'L02'!C665</f>
        <v>8</v>
      </c>
      <c r="V110" s="9">
        <f t="shared" si="29"/>
        <v>41</v>
      </c>
      <c r="W110" s="10">
        <v>41</v>
      </c>
    </row>
    <row r="111" ht="17.25" customHeight="1" spans="1:23">
      <c r="A111" s="69">
        <v>20826</v>
      </c>
      <c r="B111" s="69" t="s">
        <v>1318</v>
      </c>
      <c r="C111" s="12">
        <v>3720</v>
      </c>
      <c r="D111" s="9">
        <f t="shared" si="27"/>
        <v>2292</v>
      </c>
      <c r="E111" s="12"/>
      <c r="F111" s="12"/>
      <c r="G111" s="12"/>
      <c r="H111" s="19"/>
      <c r="I111" s="10"/>
      <c r="J111" s="12"/>
      <c r="K111" s="12"/>
      <c r="L111" s="10"/>
      <c r="M111" s="12">
        <v>2292</v>
      </c>
      <c r="N111" s="12"/>
      <c r="O111" s="10"/>
      <c r="P111" s="12"/>
      <c r="Q111" s="10"/>
      <c r="R111" s="12"/>
      <c r="S111" s="12"/>
      <c r="T111" s="9">
        <f t="shared" si="28"/>
        <v>6012</v>
      </c>
      <c r="U111" s="9">
        <f>'L02'!C668</f>
        <v>6012</v>
      </c>
      <c r="V111" s="9">
        <f t="shared" si="29"/>
        <v>0</v>
      </c>
      <c r="W111" s="10"/>
    </row>
    <row r="112" ht="17.25" customHeight="1" spans="1:23">
      <c r="A112" s="69">
        <v>20827</v>
      </c>
      <c r="B112" s="69" t="s">
        <v>1322</v>
      </c>
      <c r="C112" s="12"/>
      <c r="D112" s="9">
        <f t="shared" si="27"/>
        <v>0</v>
      </c>
      <c r="E112" s="12"/>
      <c r="F112" s="12"/>
      <c r="G112" s="12"/>
      <c r="H112" s="19"/>
      <c r="I112" s="10"/>
      <c r="J112" s="12"/>
      <c r="K112" s="12"/>
      <c r="L112" s="10"/>
      <c r="M112" s="12"/>
      <c r="N112" s="12"/>
      <c r="O112" s="10"/>
      <c r="P112" s="12"/>
      <c r="Q112" s="10"/>
      <c r="R112" s="12"/>
      <c r="S112" s="12"/>
      <c r="T112" s="9">
        <f t="shared" si="28"/>
        <v>0</v>
      </c>
      <c r="U112" s="9">
        <f>'L02'!C672</f>
        <v>0</v>
      </c>
      <c r="V112" s="9">
        <f t="shared" si="29"/>
        <v>0</v>
      </c>
      <c r="W112" s="10"/>
    </row>
    <row r="113" ht="17.25" customHeight="1" spans="1:23">
      <c r="A113" s="69">
        <v>20828</v>
      </c>
      <c r="B113" s="69" t="s">
        <v>1326</v>
      </c>
      <c r="C113" s="12">
        <v>273</v>
      </c>
      <c r="D113" s="9">
        <f t="shared" si="27"/>
        <v>5</v>
      </c>
      <c r="E113" s="12"/>
      <c r="F113" s="12"/>
      <c r="G113" s="12"/>
      <c r="H113" s="19">
        <v>11</v>
      </c>
      <c r="I113" s="10"/>
      <c r="J113" s="12"/>
      <c r="K113" s="12"/>
      <c r="L113" s="10"/>
      <c r="M113" s="12">
        <v>-6</v>
      </c>
      <c r="N113" s="12"/>
      <c r="O113" s="10"/>
      <c r="P113" s="12"/>
      <c r="Q113" s="10"/>
      <c r="R113" s="12"/>
      <c r="S113" s="12"/>
      <c r="T113" s="9">
        <f t="shared" si="28"/>
        <v>278</v>
      </c>
      <c r="U113" s="9">
        <f>'L02'!C676</f>
        <v>278</v>
      </c>
      <c r="V113" s="9">
        <f t="shared" si="29"/>
        <v>0</v>
      </c>
      <c r="W113" s="10"/>
    </row>
    <row r="114" ht="17.25" customHeight="1" spans="1:23">
      <c r="A114" s="69">
        <v>20830</v>
      </c>
      <c r="B114" s="69" t="s">
        <v>1330</v>
      </c>
      <c r="C114" s="12"/>
      <c r="D114" s="9">
        <f t="shared" si="27"/>
        <v>0</v>
      </c>
      <c r="E114" s="12"/>
      <c r="F114" s="12"/>
      <c r="G114" s="12"/>
      <c r="H114" s="19"/>
      <c r="I114" s="10"/>
      <c r="J114" s="12"/>
      <c r="K114" s="12"/>
      <c r="L114" s="10"/>
      <c r="M114" s="12"/>
      <c r="N114" s="12"/>
      <c r="O114" s="10"/>
      <c r="P114" s="12"/>
      <c r="Q114" s="10"/>
      <c r="R114" s="12"/>
      <c r="S114" s="12"/>
      <c r="T114" s="9">
        <f t="shared" si="28"/>
        <v>0</v>
      </c>
      <c r="U114" s="9">
        <f>'L02'!C685</f>
        <v>0</v>
      </c>
      <c r="V114" s="9">
        <f t="shared" si="29"/>
        <v>0</v>
      </c>
      <c r="W114" s="10"/>
    </row>
    <row r="115" ht="17.25" customHeight="1" spans="1:23">
      <c r="A115" s="69">
        <v>20899</v>
      </c>
      <c r="B115" s="69" t="s">
        <v>2179</v>
      </c>
      <c r="C115" s="12">
        <v>2807</v>
      </c>
      <c r="D115" s="9">
        <f t="shared" si="27"/>
        <v>4595</v>
      </c>
      <c r="E115" s="12"/>
      <c r="F115" s="12">
        <v>30</v>
      </c>
      <c r="G115" s="12"/>
      <c r="H115" s="19"/>
      <c r="I115" s="10"/>
      <c r="J115" s="12"/>
      <c r="K115" s="12"/>
      <c r="L115" s="10"/>
      <c r="M115" s="12">
        <v>4565</v>
      </c>
      <c r="N115" s="12"/>
      <c r="O115" s="10"/>
      <c r="P115" s="12"/>
      <c r="Q115" s="10"/>
      <c r="R115" s="12"/>
      <c r="S115" s="12"/>
      <c r="T115" s="9">
        <f t="shared" si="28"/>
        <v>7402</v>
      </c>
      <c r="U115" s="9">
        <f>'L02'!C688</f>
        <v>7402</v>
      </c>
      <c r="V115" s="9">
        <f t="shared" si="29"/>
        <v>0</v>
      </c>
      <c r="W115" s="10"/>
    </row>
    <row r="116" ht="17.25" customHeight="1" spans="1:23">
      <c r="A116" s="69">
        <v>210</v>
      </c>
      <c r="B116" s="70" t="s">
        <v>1335</v>
      </c>
      <c r="C116" s="9">
        <f t="shared" ref="C116:W116" si="30">SUM(C117:C130)</f>
        <v>21613</v>
      </c>
      <c r="D116" s="9">
        <f t="shared" si="30"/>
        <v>2913</v>
      </c>
      <c r="E116" s="9">
        <f t="shared" si="30"/>
        <v>0</v>
      </c>
      <c r="F116" s="9">
        <f t="shared" si="30"/>
        <v>684</v>
      </c>
      <c r="G116" s="9">
        <f t="shared" si="30"/>
        <v>1884</v>
      </c>
      <c r="H116" s="9">
        <f t="shared" si="30"/>
        <v>468</v>
      </c>
      <c r="I116" s="9">
        <f t="shared" si="30"/>
        <v>0</v>
      </c>
      <c r="J116" s="9">
        <f t="shared" si="30"/>
        <v>0</v>
      </c>
      <c r="K116" s="9">
        <f t="shared" si="30"/>
        <v>0</v>
      </c>
      <c r="L116" s="9">
        <f t="shared" si="30"/>
        <v>0</v>
      </c>
      <c r="M116" s="9">
        <f t="shared" si="30"/>
        <v>-123</v>
      </c>
      <c r="N116" s="9">
        <f t="shared" si="30"/>
        <v>0</v>
      </c>
      <c r="O116" s="9">
        <f t="shared" si="30"/>
        <v>0</v>
      </c>
      <c r="P116" s="9">
        <f t="shared" si="30"/>
        <v>0</v>
      </c>
      <c r="Q116" s="9">
        <f t="shared" si="30"/>
        <v>0</v>
      </c>
      <c r="R116" s="9">
        <f t="shared" si="30"/>
        <v>0</v>
      </c>
      <c r="S116" s="9">
        <f t="shared" si="30"/>
        <v>0</v>
      </c>
      <c r="T116" s="9">
        <f t="shared" si="30"/>
        <v>24526</v>
      </c>
      <c r="U116" s="9">
        <f t="shared" si="30"/>
        <v>24526</v>
      </c>
      <c r="V116" s="9">
        <f t="shared" si="30"/>
        <v>0</v>
      </c>
      <c r="W116" s="9">
        <f t="shared" si="30"/>
        <v>0</v>
      </c>
    </row>
    <row r="117" ht="17.25" customHeight="1" spans="1:23">
      <c r="A117" s="69">
        <v>21001</v>
      </c>
      <c r="B117" s="69" t="s">
        <v>1336</v>
      </c>
      <c r="C117" s="12">
        <v>451</v>
      </c>
      <c r="D117" s="9">
        <f t="shared" ref="D117:D130" si="31">SUM(E117:S117)</f>
        <v>74</v>
      </c>
      <c r="E117" s="12"/>
      <c r="F117" s="12"/>
      <c r="G117" s="12"/>
      <c r="H117" s="19">
        <v>225</v>
      </c>
      <c r="I117" s="10"/>
      <c r="J117" s="12"/>
      <c r="K117" s="12"/>
      <c r="L117" s="10"/>
      <c r="M117" s="12">
        <v>-151</v>
      </c>
      <c r="N117" s="12"/>
      <c r="O117" s="10"/>
      <c r="P117" s="12"/>
      <c r="Q117" s="10"/>
      <c r="R117" s="12"/>
      <c r="S117" s="12"/>
      <c r="T117" s="9">
        <f t="shared" ref="T117:T130" si="32">C117+D117</f>
        <v>525</v>
      </c>
      <c r="U117" s="9">
        <f>'L02'!C691</f>
        <v>525</v>
      </c>
      <c r="V117" s="9">
        <f t="shared" ref="V117:V130" si="33">T117-U117</f>
        <v>0</v>
      </c>
      <c r="W117" s="10"/>
    </row>
    <row r="118" ht="17.25" customHeight="1" spans="1:23">
      <c r="A118" s="69">
        <v>21002</v>
      </c>
      <c r="B118" s="69" t="s">
        <v>1338</v>
      </c>
      <c r="C118" s="12">
        <v>1351</v>
      </c>
      <c r="D118" s="9">
        <f t="shared" si="31"/>
        <v>108</v>
      </c>
      <c r="E118" s="12"/>
      <c r="F118" s="12"/>
      <c r="G118" s="12">
        <v>108</v>
      </c>
      <c r="H118" s="19"/>
      <c r="I118" s="10"/>
      <c r="J118" s="12"/>
      <c r="K118" s="12"/>
      <c r="L118" s="10"/>
      <c r="M118" s="12"/>
      <c r="N118" s="12"/>
      <c r="O118" s="10"/>
      <c r="P118" s="12"/>
      <c r="Q118" s="10"/>
      <c r="R118" s="12"/>
      <c r="S118" s="12"/>
      <c r="T118" s="9">
        <f t="shared" si="32"/>
        <v>1459</v>
      </c>
      <c r="U118" s="9">
        <f>'L02'!C696</f>
        <v>1459</v>
      </c>
      <c r="V118" s="9">
        <f t="shared" si="33"/>
        <v>0</v>
      </c>
      <c r="W118" s="10"/>
    </row>
    <row r="119" ht="17.25" customHeight="1" spans="1:23">
      <c r="A119" s="69">
        <v>21003</v>
      </c>
      <c r="B119" s="69" t="s">
        <v>1353</v>
      </c>
      <c r="C119" s="12">
        <v>4895</v>
      </c>
      <c r="D119" s="9">
        <f t="shared" si="31"/>
        <v>2016</v>
      </c>
      <c r="E119" s="12"/>
      <c r="F119" s="12">
        <v>600</v>
      </c>
      <c r="G119" s="12">
        <v>1416</v>
      </c>
      <c r="H119" s="19"/>
      <c r="I119" s="10"/>
      <c r="J119" s="12"/>
      <c r="K119" s="12"/>
      <c r="L119" s="10"/>
      <c r="M119" s="12"/>
      <c r="N119" s="12"/>
      <c r="O119" s="10"/>
      <c r="P119" s="12"/>
      <c r="Q119" s="10"/>
      <c r="R119" s="12"/>
      <c r="S119" s="12"/>
      <c r="T119" s="9">
        <f t="shared" si="32"/>
        <v>6911</v>
      </c>
      <c r="U119" s="9">
        <f>'L02'!C711</f>
        <v>6911</v>
      </c>
      <c r="V119" s="9">
        <f t="shared" si="33"/>
        <v>0</v>
      </c>
      <c r="W119" s="10"/>
    </row>
    <row r="120" ht="17.25" customHeight="1" spans="1:23">
      <c r="A120" s="69">
        <v>21004</v>
      </c>
      <c r="B120" s="69" t="s">
        <v>1357</v>
      </c>
      <c r="C120" s="12">
        <v>3834</v>
      </c>
      <c r="D120" s="9">
        <f t="shared" si="31"/>
        <v>1375</v>
      </c>
      <c r="E120" s="12"/>
      <c r="F120" s="12"/>
      <c r="G120" s="12"/>
      <c r="H120" s="19">
        <v>3</v>
      </c>
      <c r="I120" s="10"/>
      <c r="J120" s="12"/>
      <c r="K120" s="12"/>
      <c r="L120" s="10"/>
      <c r="M120" s="12">
        <v>1372</v>
      </c>
      <c r="N120" s="12"/>
      <c r="O120" s="10"/>
      <c r="P120" s="12"/>
      <c r="Q120" s="10"/>
      <c r="R120" s="12"/>
      <c r="S120" s="12"/>
      <c r="T120" s="9">
        <f t="shared" si="32"/>
        <v>5209</v>
      </c>
      <c r="U120" s="9">
        <f>'L02'!C715</f>
        <v>5209</v>
      </c>
      <c r="V120" s="9">
        <f t="shared" si="33"/>
        <v>0</v>
      </c>
      <c r="W120" s="10"/>
    </row>
    <row r="121" ht="17.25" customHeight="1" spans="1:23">
      <c r="A121" s="69">
        <v>21007</v>
      </c>
      <c r="B121" s="69" t="s">
        <v>1369</v>
      </c>
      <c r="C121" s="12">
        <v>1204</v>
      </c>
      <c r="D121" s="9">
        <f t="shared" si="31"/>
        <v>271</v>
      </c>
      <c r="E121" s="12"/>
      <c r="F121" s="12"/>
      <c r="G121" s="12"/>
      <c r="H121" s="19"/>
      <c r="I121" s="10"/>
      <c r="J121" s="12"/>
      <c r="K121" s="12"/>
      <c r="L121" s="10"/>
      <c r="M121" s="12">
        <v>271</v>
      </c>
      <c r="N121" s="12"/>
      <c r="O121" s="10"/>
      <c r="P121" s="12"/>
      <c r="Q121" s="10"/>
      <c r="R121" s="12"/>
      <c r="S121" s="12"/>
      <c r="T121" s="9">
        <f t="shared" si="32"/>
        <v>1475</v>
      </c>
      <c r="U121" s="9">
        <f>'L02'!C727</f>
        <v>1475</v>
      </c>
      <c r="V121" s="9">
        <f t="shared" si="33"/>
        <v>0</v>
      </c>
      <c r="W121" s="10"/>
    </row>
    <row r="122" ht="17.25" customHeight="1" spans="1:23">
      <c r="A122" s="69">
        <v>21011</v>
      </c>
      <c r="B122" s="69" t="s">
        <v>1373</v>
      </c>
      <c r="C122" s="12">
        <v>4952</v>
      </c>
      <c r="D122" s="9">
        <f t="shared" si="31"/>
        <v>-1539</v>
      </c>
      <c r="E122" s="12"/>
      <c r="F122" s="12"/>
      <c r="G122" s="12"/>
      <c r="H122" s="19"/>
      <c r="I122" s="10"/>
      <c r="J122" s="12"/>
      <c r="K122" s="12"/>
      <c r="L122" s="10"/>
      <c r="M122" s="12">
        <v>-1539</v>
      </c>
      <c r="N122" s="12"/>
      <c r="O122" s="10"/>
      <c r="P122" s="12"/>
      <c r="Q122" s="10"/>
      <c r="R122" s="12"/>
      <c r="S122" s="12"/>
      <c r="T122" s="9">
        <f t="shared" si="32"/>
        <v>3413</v>
      </c>
      <c r="U122" s="9">
        <f>'L02'!C731</f>
        <v>3413</v>
      </c>
      <c r="V122" s="9">
        <f t="shared" si="33"/>
        <v>0</v>
      </c>
      <c r="W122" s="10"/>
    </row>
    <row r="123" ht="17.25" customHeight="1" spans="1:23">
      <c r="A123" s="69">
        <v>21012</v>
      </c>
      <c r="B123" s="69" t="s">
        <v>1378</v>
      </c>
      <c r="C123" s="12">
        <v>1912</v>
      </c>
      <c r="D123" s="9">
        <f t="shared" si="31"/>
        <v>-1911</v>
      </c>
      <c r="E123" s="12"/>
      <c r="F123" s="12"/>
      <c r="G123" s="12"/>
      <c r="H123" s="19">
        <v>240</v>
      </c>
      <c r="I123" s="10"/>
      <c r="J123" s="12"/>
      <c r="K123" s="12"/>
      <c r="L123" s="10"/>
      <c r="M123" s="12">
        <v>-2151</v>
      </c>
      <c r="N123" s="12"/>
      <c r="O123" s="10"/>
      <c r="P123" s="12"/>
      <c r="Q123" s="10"/>
      <c r="R123" s="12"/>
      <c r="S123" s="12"/>
      <c r="T123" s="9">
        <f t="shared" si="32"/>
        <v>1</v>
      </c>
      <c r="U123" s="9">
        <f>'L02'!C736</f>
        <v>1</v>
      </c>
      <c r="V123" s="9">
        <f t="shared" si="33"/>
        <v>0</v>
      </c>
      <c r="W123" s="10"/>
    </row>
    <row r="124" ht="17.25" customHeight="1" spans="1:23">
      <c r="A124" s="69">
        <v>21013</v>
      </c>
      <c r="B124" s="69" t="s">
        <v>1382</v>
      </c>
      <c r="C124" s="12"/>
      <c r="D124" s="9">
        <f t="shared" si="31"/>
        <v>0</v>
      </c>
      <c r="E124" s="12"/>
      <c r="F124" s="12"/>
      <c r="G124" s="12"/>
      <c r="H124" s="19"/>
      <c r="I124" s="10"/>
      <c r="J124" s="12"/>
      <c r="K124" s="12"/>
      <c r="L124" s="10"/>
      <c r="M124" s="12"/>
      <c r="N124" s="12"/>
      <c r="O124" s="10"/>
      <c r="P124" s="12"/>
      <c r="Q124" s="10"/>
      <c r="R124" s="12"/>
      <c r="S124" s="12"/>
      <c r="T124" s="9">
        <f t="shared" si="32"/>
        <v>0</v>
      </c>
      <c r="U124" s="9">
        <f>'L02'!C740</f>
        <v>0</v>
      </c>
      <c r="V124" s="9">
        <f t="shared" si="33"/>
        <v>0</v>
      </c>
      <c r="W124" s="10"/>
    </row>
    <row r="125" ht="17.25" customHeight="1" spans="1:23">
      <c r="A125" s="69">
        <v>21014</v>
      </c>
      <c r="B125" s="69" t="s">
        <v>1386</v>
      </c>
      <c r="C125" s="12">
        <v>77</v>
      </c>
      <c r="D125" s="9">
        <f t="shared" si="31"/>
        <v>189</v>
      </c>
      <c r="E125" s="12"/>
      <c r="F125" s="12"/>
      <c r="G125" s="12"/>
      <c r="H125" s="19"/>
      <c r="I125" s="10"/>
      <c r="J125" s="12"/>
      <c r="K125" s="12"/>
      <c r="L125" s="10"/>
      <c r="M125" s="12">
        <v>189</v>
      </c>
      <c r="N125" s="12"/>
      <c r="O125" s="10"/>
      <c r="P125" s="12"/>
      <c r="Q125" s="10"/>
      <c r="R125" s="12"/>
      <c r="S125" s="12"/>
      <c r="T125" s="9">
        <f t="shared" si="32"/>
        <v>266</v>
      </c>
      <c r="U125" s="9">
        <f>'L02'!C744</f>
        <v>266</v>
      </c>
      <c r="V125" s="9">
        <f t="shared" si="33"/>
        <v>0</v>
      </c>
      <c r="W125" s="10"/>
    </row>
    <row r="126" ht="17.25" customHeight="1" spans="1:23">
      <c r="A126" s="69">
        <v>21015</v>
      </c>
      <c r="B126" s="69" t="s">
        <v>1389</v>
      </c>
      <c r="C126" s="12">
        <v>607</v>
      </c>
      <c r="D126" s="9">
        <f t="shared" si="31"/>
        <v>84</v>
      </c>
      <c r="E126" s="12"/>
      <c r="F126" s="12">
        <v>84</v>
      </c>
      <c r="G126" s="12"/>
      <c r="H126" s="19"/>
      <c r="I126" s="10"/>
      <c r="J126" s="12"/>
      <c r="K126" s="12"/>
      <c r="L126" s="10"/>
      <c r="M126" s="12"/>
      <c r="N126" s="12"/>
      <c r="O126" s="10"/>
      <c r="P126" s="12"/>
      <c r="Q126" s="10"/>
      <c r="R126" s="12"/>
      <c r="S126" s="12"/>
      <c r="T126" s="9">
        <f t="shared" si="32"/>
        <v>691</v>
      </c>
      <c r="U126" s="9">
        <f>'L02'!C747</f>
        <v>691</v>
      </c>
      <c r="V126" s="9">
        <f t="shared" si="33"/>
        <v>0</v>
      </c>
      <c r="W126" s="10"/>
    </row>
    <row r="127" ht="17.25" customHeight="1" spans="1:23">
      <c r="A127" s="69">
        <v>21016</v>
      </c>
      <c r="B127" s="69" t="s">
        <v>2180</v>
      </c>
      <c r="C127" s="12">
        <v>2330</v>
      </c>
      <c r="D127" s="9">
        <f t="shared" si="31"/>
        <v>1838</v>
      </c>
      <c r="E127" s="12"/>
      <c r="F127" s="12"/>
      <c r="G127" s="12">
        <v>299</v>
      </c>
      <c r="H127" s="19"/>
      <c r="I127" s="10"/>
      <c r="J127" s="12"/>
      <c r="K127" s="12"/>
      <c r="L127" s="10"/>
      <c r="M127" s="12">
        <v>1539</v>
      </c>
      <c r="N127" s="12"/>
      <c r="O127" s="10"/>
      <c r="P127" s="12"/>
      <c r="Q127" s="10"/>
      <c r="R127" s="12"/>
      <c r="S127" s="12"/>
      <c r="T127" s="9">
        <f t="shared" si="32"/>
        <v>4168</v>
      </c>
      <c r="U127" s="9">
        <f>'L02'!C756</f>
        <v>4168</v>
      </c>
      <c r="V127" s="9">
        <f t="shared" si="33"/>
        <v>0</v>
      </c>
      <c r="W127" s="10"/>
    </row>
    <row r="128" ht="17.25" customHeight="1" spans="1:23">
      <c r="A128" s="69">
        <v>21017</v>
      </c>
      <c r="B128" s="69" t="s">
        <v>1395</v>
      </c>
      <c r="C128" s="12"/>
      <c r="D128" s="9">
        <f t="shared" si="31"/>
        <v>207</v>
      </c>
      <c r="E128" s="12"/>
      <c r="F128" s="12"/>
      <c r="G128" s="12">
        <v>61</v>
      </c>
      <c r="H128" s="19"/>
      <c r="I128" s="10"/>
      <c r="J128" s="12"/>
      <c r="K128" s="12"/>
      <c r="L128" s="10"/>
      <c r="M128" s="12">
        <v>146</v>
      </c>
      <c r="N128" s="12"/>
      <c r="O128" s="10"/>
      <c r="P128" s="12"/>
      <c r="Q128" s="10"/>
      <c r="R128" s="12"/>
      <c r="S128" s="12"/>
      <c r="T128" s="9">
        <f t="shared" si="32"/>
        <v>207</v>
      </c>
      <c r="U128" s="9">
        <f>'L02'!C758</f>
        <v>207</v>
      </c>
      <c r="V128" s="9">
        <f t="shared" si="33"/>
        <v>0</v>
      </c>
      <c r="W128" s="10"/>
    </row>
    <row r="129" ht="17.25" customHeight="1" spans="1:23">
      <c r="A129" s="69">
        <v>21018</v>
      </c>
      <c r="B129" s="69" t="s">
        <v>1398</v>
      </c>
      <c r="C129" s="12"/>
      <c r="D129" s="9">
        <f t="shared" si="31"/>
        <v>0</v>
      </c>
      <c r="E129" s="12"/>
      <c r="F129" s="12"/>
      <c r="G129" s="12"/>
      <c r="H129" s="19"/>
      <c r="I129" s="10"/>
      <c r="J129" s="12"/>
      <c r="K129" s="12"/>
      <c r="L129" s="10"/>
      <c r="M129" s="12"/>
      <c r="N129" s="12"/>
      <c r="O129" s="10"/>
      <c r="P129" s="12"/>
      <c r="Q129" s="10"/>
      <c r="R129" s="12"/>
      <c r="S129" s="12"/>
      <c r="T129" s="9">
        <f t="shared" si="32"/>
        <v>0</v>
      </c>
      <c r="U129" s="9">
        <f>'L02'!C764</f>
        <v>0</v>
      </c>
      <c r="V129" s="9">
        <f t="shared" si="33"/>
        <v>0</v>
      </c>
      <c r="W129" s="10"/>
    </row>
    <row r="130" ht="17.25" customHeight="1" spans="1:23">
      <c r="A130" s="69">
        <v>21099</v>
      </c>
      <c r="B130" s="69" t="s">
        <v>2181</v>
      </c>
      <c r="C130" s="12"/>
      <c r="D130" s="9">
        <f t="shared" si="31"/>
        <v>201</v>
      </c>
      <c r="E130" s="12"/>
      <c r="F130" s="12"/>
      <c r="G130" s="12"/>
      <c r="H130" s="19"/>
      <c r="I130" s="10"/>
      <c r="J130" s="12"/>
      <c r="K130" s="12"/>
      <c r="L130" s="10"/>
      <c r="M130" s="12">
        <v>201</v>
      </c>
      <c r="N130" s="12"/>
      <c r="O130" s="10"/>
      <c r="P130" s="12"/>
      <c r="Q130" s="10"/>
      <c r="R130" s="12"/>
      <c r="S130" s="12"/>
      <c r="T130" s="9">
        <f t="shared" si="32"/>
        <v>201</v>
      </c>
      <c r="U130" s="9">
        <f>'L02'!C769</f>
        <v>201</v>
      </c>
      <c r="V130" s="9">
        <f t="shared" si="33"/>
        <v>0</v>
      </c>
      <c r="W130" s="10"/>
    </row>
    <row r="131" ht="17.25" customHeight="1" spans="1:23">
      <c r="A131" s="69">
        <v>211</v>
      </c>
      <c r="B131" s="70" t="s">
        <v>1402</v>
      </c>
      <c r="C131" s="9">
        <f t="shared" ref="C131:W131" si="34">SUM(C132:C145)</f>
        <v>2230</v>
      </c>
      <c r="D131" s="9">
        <f t="shared" si="34"/>
        <v>5685</v>
      </c>
      <c r="E131" s="9">
        <f t="shared" si="34"/>
        <v>0</v>
      </c>
      <c r="F131" s="9">
        <f t="shared" si="34"/>
        <v>1347</v>
      </c>
      <c r="G131" s="9">
        <f t="shared" si="34"/>
        <v>4113</v>
      </c>
      <c r="H131" s="9">
        <f t="shared" si="34"/>
        <v>1820</v>
      </c>
      <c r="I131" s="9">
        <f t="shared" si="34"/>
        <v>0</v>
      </c>
      <c r="J131" s="9">
        <f t="shared" si="34"/>
        <v>0</v>
      </c>
      <c r="K131" s="9">
        <f t="shared" si="34"/>
        <v>0</v>
      </c>
      <c r="L131" s="9">
        <f t="shared" si="34"/>
        <v>0</v>
      </c>
      <c r="M131" s="9">
        <f t="shared" si="34"/>
        <v>-1595</v>
      </c>
      <c r="N131" s="9">
        <f t="shared" si="34"/>
        <v>0</v>
      </c>
      <c r="O131" s="9">
        <f t="shared" si="34"/>
        <v>0</v>
      </c>
      <c r="P131" s="9">
        <f t="shared" si="34"/>
        <v>0</v>
      </c>
      <c r="Q131" s="9">
        <f t="shared" si="34"/>
        <v>0</v>
      </c>
      <c r="R131" s="9">
        <f t="shared" si="34"/>
        <v>0</v>
      </c>
      <c r="S131" s="9">
        <f t="shared" si="34"/>
        <v>0</v>
      </c>
      <c r="T131" s="9">
        <f t="shared" si="34"/>
        <v>7915</v>
      </c>
      <c r="U131" s="9">
        <f t="shared" si="34"/>
        <v>7915</v>
      </c>
      <c r="V131" s="9">
        <f t="shared" si="34"/>
        <v>0</v>
      </c>
      <c r="W131" s="9">
        <f t="shared" si="34"/>
        <v>0</v>
      </c>
    </row>
    <row r="132" ht="17.25" customHeight="1" spans="1:23">
      <c r="A132" s="69">
        <v>21101</v>
      </c>
      <c r="B132" s="69" t="s">
        <v>1403</v>
      </c>
      <c r="C132" s="12"/>
      <c r="D132" s="9">
        <f t="shared" ref="D132:D145" si="35">SUM(E132:S132)</f>
        <v>0</v>
      </c>
      <c r="E132" s="12"/>
      <c r="F132" s="12"/>
      <c r="G132" s="12"/>
      <c r="H132" s="19">
        <v>1000</v>
      </c>
      <c r="I132" s="10"/>
      <c r="J132" s="12"/>
      <c r="K132" s="12"/>
      <c r="L132" s="10"/>
      <c r="M132" s="12">
        <v>-1000</v>
      </c>
      <c r="N132" s="12"/>
      <c r="O132" s="10"/>
      <c r="P132" s="12"/>
      <c r="Q132" s="10"/>
      <c r="R132" s="12"/>
      <c r="S132" s="12"/>
      <c r="T132" s="9">
        <f t="shared" ref="T132:T145" si="36">C132+D132</f>
        <v>0</v>
      </c>
      <c r="U132" s="9">
        <f>'L02'!C772</f>
        <v>0</v>
      </c>
      <c r="V132" s="9">
        <f t="shared" ref="V132:V145" si="37">T132-U132</f>
        <v>0</v>
      </c>
      <c r="W132" s="10"/>
    </row>
    <row r="133" ht="17.25" customHeight="1" spans="1:23">
      <c r="A133" s="69">
        <v>21102</v>
      </c>
      <c r="B133" s="69" t="s">
        <v>1410</v>
      </c>
      <c r="C133" s="12"/>
      <c r="D133" s="9">
        <f t="shared" si="35"/>
        <v>0</v>
      </c>
      <c r="E133" s="12"/>
      <c r="F133" s="12"/>
      <c r="G133" s="12"/>
      <c r="H133" s="19"/>
      <c r="I133" s="10"/>
      <c r="J133" s="12"/>
      <c r="K133" s="12"/>
      <c r="L133" s="10"/>
      <c r="M133" s="12"/>
      <c r="N133" s="12"/>
      <c r="O133" s="10"/>
      <c r="P133" s="12"/>
      <c r="Q133" s="10"/>
      <c r="R133" s="12"/>
      <c r="S133" s="12"/>
      <c r="T133" s="9">
        <f t="shared" si="36"/>
        <v>0</v>
      </c>
      <c r="U133" s="9">
        <f>'L02'!C782</f>
        <v>0</v>
      </c>
      <c r="V133" s="9">
        <f t="shared" si="37"/>
        <v>0</v>
      </c>
      <c r="W133" s="10"/>
    </row>
    <row r="134" ht="17.25" customHeight="1" spans="1:23">
      <c r="A134" s="69">
        <v>21103</v>
      </c>
      <c r="B134" s="69" t="s">
        <v>1414</v>
      </c>
      <c r="C134" s="12">
        <v>1983</v>
      </c>
      <c r="D134" s="9">
        <f t="shared" si="35"/>
        <v>5409</v>
      </c>
      <c r="E134" s="12"/>
      <c r="F134" s="12">
        <v>1347</v>
      </c>
      <c r="G134" s="12">
        <v>4062</v>
      </c>
      <c r="H134" s="19"/>
      <c r="I134" s="10"/>
      <c r="J134" s="12"/>
      <c r="K134" s="12"/>
      <c r="L134" s="10"/>
      <c r="M134" s="12"/>
      <c r="N134" s="12"/>
      <c r="O134" s="10"/>
      <c r="P134" s="12"/>
      <c r="Q134" s="10"/>
      <c r="R134" s="12"/>
      <c r="S134" s="12"/>
      <c r="T134" s="9">
        <f t="shared" si="36"/>
        <v>7392</v>
      </c>
      <c r="U134" s="9">
        <f>'L02'!C786</f>
        <v>7392</v>
      </c>
      <c r="V134" s="9">
        <f t="shared" si="37"/>
        <v>0</v>
      </c>
      <c r="W134" s="10"/>
    </row>
    <row r="135" ht="17.25" customHeight="1" spans="1:23">
      <c r="A135" s="69">
        <v>21104</v>
      </c>
      <c r="B135" s="69" t="s">
        <v>1423</v>
      </c>
      <c r="C135" s="12"/>
      <c r="D135" s="9">
        <f t="shared" si="35"/>
        <v>190</v>
      </c>
      <c r="E135" s="12"/>
      <c r="F135" s="12"/>
      <c r="G135" s="12"/>
      <c r="H135" s="19">
        <v>500</v>
      </c>
      <c r="I135" s="10"/>
      <c r="J135" s="12"/>
      <c r="K135" s="12"/>
      <c r="L135" s="10"/>
      <c r="M135" s="12">
        <v>-310</v>
      </c>
      <c r="N135" s="12"/>
      <c r="O135" s="10"/>
      <c r="P135" s="12"/>
      <c r="Q135" s="10"/>
      <c r="R135" s="12"/>
      <c r="S135" s="12"/>
      <c r="T135" s="9">
        <f t="shared" si="36"/>
        <v>190</v>
      </c>
      <c r="U135" s="9">
        <f>'L02'!C795</f>
        <v>190</v>
      </c>
      <c r="V135" s="9">
        <f t="shared" si="37"/>
        <v>0</v>
      </c>
      <c r="W135" s="10"/>
    </row>
    <row r="136" ht="17.25" customHeight="1" spans="1:23">
      <c r="A136" s="69">
        <v>21105</v>
      </c>
      <c r="B136" s="69" t="s">
        <v>1430</v>
      </c>
      <c r="C136" s="12">
        <v>247</v>
      </c>
      <c r="D136" s="9">
        <f t="shared" si="35"/>
        <v>61</v>
      </c>
      <c r="E136" s="12"/>
      <c r="F136" s="12"/>
      <c r="G136" s="12">
        <v>51</v>
      </c>
      <c r="H136" s="19">
        <v>10</v>
      </c>
      <c r="I136" s="10"/>
      <c r="J136" s="12"/>
      <c r="K136" s="12"/>
      <c r="L136" s="10"/>
      <c r="M136" s="12"/>
      <c r="N136" s="12"/>
      <c r="O136" s="10"/>
      <c r="P136" s="12"/>
      <c r="Q136" s="10"/>
      <c r="R136" s="12"/>
      <c r="S136" s="12"/>
      <c r="T136" s="9">
        <f t="shared" si="36"/>
        <v>308</v>
      </c>
      <c r="U136" s="9">
        <f>'L02'!C802</f>
        <v>308</v>
      </c>
      <c r="V136" s="9">
        <f t="shared" si="37"/>
        <v>0</v>
      </c>
      <c r="W136" s="10"/>
    </row>
    <row r="137" ht="17.25" customHeight="1" spans="1:23">
      <c r="A137" s="69">
        <v>21107</v>
      </c>
      <c r="B137" s="69" t="s">
        <v>1437</v>
      </c>
      <c r="C137" s="12"/>
      <c r="D137" s="9">
        <f t="shared" si="35"/>
        <v>0</v>
      </c>
      <c r="E137" s="12"/>
      <c r="F137" s="12"/>
      <c r="G137" s="12"/>
      <c r="H137" s="19"/>
      <c r="I137" s="10"/>
      <c r="J137" s="12"/>
      <c r="K137" s="12"/>
      <c r="L137" s="10"/>
      <c r="M137" s="12"/>
      <c r="N137" s="12"/>
      <c r="O137" s="10"/>
      <c r="P137" s="12"/>
      <c r="Q137" s="10"/>
      <c r="R137" s="12"/>
      <c r="S137" s="12"/>
      <c r="T137" s="9">
        <f t="shared" si="36"/>
        <v>0</v>
      </c>
      <c r="U137" s="9">
        <f>'L02'!C809</f>
        <v>0</v>
      </c>
      <c r="V137" s="9">
        <f t="shared" si="37"/>
        <v>0</v>
      </c>
      <c r="W137" s="10"/>
    </row>
    <row r="138" ht="17.25" customHeight="1" spans="1:23">
      <c r="A138" s="69">
        <v>21108</v>
      </c>
      <c r="B138" s="69" t="s">
        <v>1440</v>
      </c>
      <c r="C138" s="12"/>
      <c r="D138" s="9">
        <f t="shared" si="35"/>
        <v>0</v>
      </c>
      <c r="E138" s="12"/>
      <c r="F138" s="12"/>
      <c r="G138" s="12"/>
      <c r="H138" s="19"/>
      <c r="I138" s="10"/>
      <c r="J138" s="12"/>
      <c r="K138" s="12"/>
      <c r="L138" s="10"/>
      <c r="M138" s="12"/>
      <c r="N138" s="12"/>
      <c r="O138" s="10"/>
      <c r="P138" s="12"/>
      <c r="Q138" s="10"/>
      <c r="R138" s="12"/>
      <c r="S138" s="12"/>
      <c r="T138" s="9">
        <f t="shared" si="36"/>
        <v>0</v>
      </c>
      <c r="U138" s="9">
        <f>'L02'!C812</f>
        <v>0</v>
      </c>
      <c r="V138" s="9">
        <f t="shared" si="37"/>
        <v>0</v>
      </c>
      <c r="W138" s="10"/>
    </row>
    <row r="139" ht="17.25" customHeight="1" spans="1:23">
      <c r="A139" s="69">
        <v>21109</v>
      </c>
      <c r="B139" s="69" t="s">
        <v>2182</v>
      </c>
      <c r="C139" s="12"/>
      <c r="D139" s="9">
        <f t="shared" si="35"/>
        <v>0</v>
      </c>
      <c r="E139" s="12"/>
      <c r="F139" s="12"/>
      <c r="G139" s="12"/>
      <c r="H139" s="19"/>
      <c r="I139" s="10"/>
      <c r="J139" s="12"/>
      <c r="K139" s="12"/>
      <c r="L139" s="10"/>
      <c r="M139" s="12"/>
      <c r="N139" s="12"/>
      <c r="O139" s="10"/>
      <c r="P139" s="12"/>
      <c r="Q139" s="10"/>
      <c r="R139" s="12"/>
      <c r="S139" s="12"/>
      <c r="T139" s="9">
        <f t="shared" si="36"/>
        <v>0</v>
      </c>
      <c r="U139" s="9">
        <f>'L02'!C815</f>
        <v>0</v>
      </c>
      <c r="V139" s="9">
        <f t="shared" si="37"/>
        <v>0</v>
      </c>
      <c r="W139" s="10"/>
    </row>
    <row r="140" ht="17.25" customHeight="1" spans="1:23">
      <c r="A140" s="69">
        <v>21110</v>
      </c>
      <c r="B140" s="69" t="s">
        <v>2183</v>
      </c>
      <c r="C140" s="12"/>
      <c r="D140" s="9">
        <f t="shared" si="35"/>
        <v>20</v>
      </c>
      <c r="E140" s="12"/>
      <c r="F140" s="12"/>
      <c r="G140" s="12"/>
      <c r="H140" s="19"/>
      <c r="I140" s="10"/>
      <c r="J140" s="12"/>
      <c r="K140" s="12"/>
      <c r="L140" s="10"/>
      <c r="M140" s="12">
        <v>20</v>
      </c>
      <c r="N140" s="12"/>
      <c r="O140" s="10"/>
      <c r="P140" s="12"/>
      <c r="Q140" s="10"/>
      <c r="R140" s="12"/>
      <c r="S140" s="12"/>
      <c r="T140" s="9">
        <f t="shared" si="36"/>
        <v>20</v>
      </c>
      <c r="U140" s="9">
        <f>'L02'!C817</f>
        <v>20</v>
      </c>
      <c r="V140" s="9">
        <f t="shared" si="37"/>
        <v>0</v>
      </c>
      <c r="W140" s="10"/>
    </row>
    <row r="141" ht="17.25" customHeight="1" spans="1:23">
      <c r="A141" s="69">
        <v>21111</v>
      </c>
      <c r="B141" s="69" t="s">
        <v>1447</v>
      </c>
      <c r="C141" s="12"/>
      <c r="D141" s="9">
        <f t="shared" si="35"/>
        <v>0</v>
      </c>
      <c r="E141" s="12"/>
      <c r="F141" s="12"/>
      <c r="G141" s="12"/>
      <c r="H141" s="19"/>
      <c r="I141" s="10"/>
      <c r="J141" s="12"/>
      <c r="K141" s="12"/>
      <c r="L141" s="10"/>
      <c r="M141" s="12"/>
      <c r="N141" s="12"/>
      <c r="O141" s="10"/>
      <c r="P141" s="12"/>
      <c r="Q141" s="10"/>
      <c r="R141" s="12"/>
      <c r="S141" s="12"/>
      <c r="T141" s="9">
        <f t="shared" si="36"/>
        <v>0</v>
      </c>
      <c r="U141" s="9">
        <f>'L02'!C819</f>
        <v>0</v>
      </c>
      <c r="V141" s="9">
        <f t="shared" si="37"/>
        <v>0</v>
      </c>
      <c r="W141" s="10"/>
    </row>
    <row r="142" ht="17.25" customHeight="1" spans="1:23">
      <c r="A142" s="69">
        <v>21112</v>
      </c>
      <c r="B142" s="69" t="s">
        <v>2184</v>
      </c>
      <c r="C142" s="12"/>
      <c r="D142" s="9">
        <f t="shared" si="35"/>
        <v>0</v>
      </c>
      <c r="E142" s="12"/>
      <c r="F142" s="12"/>
      <c r="G142" s="12"/>
      <c r="H142" s="19"/>
      <c r="I142" s="10"/>
      <c r="J142" s="12"/>
      <c r="K142" s="12"/>
      <c r="L142" s="10"/>
      <c r="M142" s="12"/>
      <c r="N142" s="12"/>
      <c r="O142" s="10"/>
      <c r="P142" s="12"/>
      <c r="Q142" s="10"/>
      <c r="R142" s="12"/>
      <c r="S142" s="12"/>
      <c r="T142" s="9">
        <f t="shared" si="36"/>
        <v>0</v>
      </c>
      <c r="U142" s="9">
        <f>'L02'!C825</f>
        <v>0</v>
      </c>
      <c r="V142" s="9">
        <f t="shared" si="37"/>
        <v>0</v>
      </c>
      <c r="W142" s="10"/>
    </row>
    <row r="143" ht="17.25" customHeight="1" spans="1:23">
      <c r="A143" s="69">
        <v>21113</v>
      </c>
      <c r="B143" s="69" t="s">
        <v>2185</v>
      </c>
      <c r="C143" s="12"/>
      <c r="D143" s="9">
        <f t="shared" si="35"/>
        <v>0</v>
      </c>
      <c r="E143" s="12"/>
      <c r="F143" s="12"/>
      <c r="G143" s="12"/>
      <c r="H143" s="19"/>
      <c r="I143" s="10"/>
      <c r="J143" s="12"/>
      <c r="K143" s="12"/>
      <c r="L143" s="10"/>
      <c r="M143" s="12"/>
      <c r="N143" s="12"/>
      <c r="O143" s="10"/>
      <c r="P143" s="12"/>
      <c r="Q143" s="10"/>
      <c r="R143" s="12"/>
      <c r="S143" s="12"/>
      <c r="T143" s="9">
        <f t="shared" si="36"/>
        <v>0</v>
      </c>
      <c r="U143" s="9">
        <f>'L02'!C827</f>
        <v>0</v>
      </c>
      <c r="V143" s="9">
        <f t="shared" si="37"/>
        <v>0</v>
      </c>
      <c r="W143" s="10"/>
    </row>
    <row r="144" ht="17.25" customHeight="1" spans="1:23">
      <c r="A144" s="69">
        <v>21114</v>
      </c>
      <c r="B144" s="69" t="s">
        <v>1457</v>
      </c>
      <c r="C144" s="12"/>
      <c r="D144" s="9">
        <f t="shared" si="35"/>
        <v>0</v>
      </c>
      <c r="E144" s="12"/>
      <c r="F144" s="12"/>
      <c r="G144" s="12"/>
      <c r="H144" s="19"/>
      <c r="I144" s="10"/>
      <c r="J144" s="12"/>
      <c r="K144" s="12"/>
      <c r="L144" s="10"/>
      <c r="M144" s="12"/>
      <c r="N144" s="12"/>
      <c r="O144" s="10"/>
      <c r="P144" s="12"/>
      <c r="Q144" s="10"/>
      <c r="R144" s="12"/>
      <c r="S144" s="12"/>
      <c r="T144" s="9">
        <f t="shared" si="36"/>
        <v>0</v>
      </c>
      <c r="U144" s="9">
        <f>'L02'!C829</f>
        <v>0</v>
      </c>
      <c r="V144" s="9">
        <f t="shared" si="37"/>
        <v>0</v>
      </c>
      <c r="W144" s="10"/>
    </row>
    <row r="145" ht="17.25" customHeight="1" spans="1:23">
      <c r="A145" s="69">
        <v>21199</v>
      </c>
      <c r="B145" s="69" t="s">
        <v>2186</v>
      </c>
      <c r="C145" s="12"/>
      <c r="D145" s="9">
        <f t="shared" si="35"/>
        <v>5</v>
      </c>
      <c r="E145" s="12"/>
      <c r="F145" s="12"/>
      <c r="G145" s="12"/>
      <c r="H145" s="19">
        <v>310</v>
      </c>
      <c r="I145" s="10"/>
      <c r="J145" s="12"/>
      <c r="K145" s="12"/>
      <c r="L145" s="10"/>
      <c r="M145" s="12">
        <v>-305</v>
      </c>
      <c r="N145" s="12"/>
      <c r="O145" s="10"/>
      <c r="P145" s="12"/>
      <c r="Q145" s="10"/>
      <c r="R145" s="12"/>
      <c r="S145" s="12"/>
      <c r="T145" s="9">
        <f t="shared" si="36"/>
        <v>5</v>
      </c>
      <c r="U145" s="9">
        <f>'L02'!C840</f>
        <v>5</v>
      </c>
      <c r="V145" s="9">
        <f t="shared" si="37"/>
        <v>0</v>
      </c>
      <c r="W145" s="10"/>
    </row>
    <row r="146" ht="17.25" customHeight="1" spans="1:23">
      <c r="A146" s="69">
        <v>212</v>
      </c>
      <c r="B146" s="70" t="s">
        <v>1465</v>
      </c>
      <c r="C146" s="9">
        <f t="shared" ref="C146:W146" si="38">SUM(C147:C152)</f>
        <v>19292</v>
      </c>
      <c r="D146" s="9">
        <f t="shared" si="38"/>
        <v>6157</v>
      </c>
      <c r="E146" s="9">
        <f t="shared" si="38"/>
        <v>0</v>
      </c>
      <c r="F146" s="9">
        <f t="shared" si="38"/>
        <v>0</v>
      </c>
      <c r="G146" s="9">
        <f t="shared" si="38"/>
        <v>478</v>
      </c>
      <c r="H146" s="9">
        <f t="shared" si="38"/>
        <v>5761</v>
      </c>
      <c r="I146" s="9">
        <f t="shared" si="38"/>
        <v>0</v>
      </c>
      <c r="J146" s="9">
        <f t="shared" si="38"/>
        <v>0</v>
      </c>
      <c r="K146" s="9">
        <f t="shared" si="38"/>
        <v>0</v>
      </c>
      <c r="L146" s="9">
        <f t="shared" si="38"/>
        <v>0</v>
      </c>
      <c r="M146" s="9">
        <f t="shared" si="38"/>
        <v>-82</v>
      </c>
      <c r="N146" s="9">
        <f t="shared" si="38"/>
        <v>0</v>
      </c>
      <c r="O146" s="9">
        <f t="shared" si="38"/>
        <v>0</v>
      </c>
      <c r="P146" s="9">
        <f t="shared" si="38"/>
        <v>0</v>
      </c>
      <c r="Q146" s="9">
        <f t="shared" si="38"/>
        <v>0</v>
      </c>
      <c r="R146" s="9">
        <f t="shared" si="38"/>
        <v>0</v>
      </c>
      <c r="S146" s="9">
        <f t="shared" si="38"/>
        <v>0</v>
      </c>
      <c r="T146" s="9">
        <f t="shared" si="38"/>
        <v>25449</v>
      </c>
      <c r="U146" s="9">
        <f t="shared" si="38"/>
        <v>20581</v>
      </c>
      <c r="V146" s="9">
        <f t="shared" si="38"/>
        <v>4868</v>
      </c>
      <c r="W146" s="9">
        <f t="shared" si="38"/>
        <v>4868</v>
      </c>
    </row>
    <row r="147" ht="17.25" customHeight="1" spans="1:23">
      <c r="A147" s="69">
        <v>21201</v>
      </c>
      <c r="B147" s="69" t="s">
        <v>1466</v>
      </c>
      <c r="C147" s="12">
        <v>7720</v>
      </c>
      <c r="D147" s="9">
        <f t="shared" ref="D147:D152" si="39">SUM(E147:S147)</f>
        <v>-5741</v>
      </c>
      <c r="E147" s="12"/>
      <c r="F147" s="12"/>
      <c r="G147" s="12"/>
      <c r="H147" s="19"/>
      <c r="I147" s="10"/>
      <c r="J147" s="12"/>
      <c r="K147" s="12"/>
      <c r="L147" s="10"/>
      <c r="M147" s="12">
        <v>-5741</v>
      </c>
      <c r="N147" s="12"/>
      <c r="O147" s="10"/>
      <c r="P147" s="12"/>
      <c r="Q147" s="10"/>
      <c r="R147" s="12"/>
      <c r="S147" s="12"/>
      <c r="T147" s="9">
        <f t="shared" ref="T147:T152" si="40">C147+D147</f>
        <v>1979</v>
      </c>
      <c r="U147" s="9">
        <f>'L02'!C843</f>
        <v>1979</v>
      </c>
      <c r="V147" s="9">
        <f t="shared" ref="V147:V152" si="41">T147-U147</f>
        <v>0</v>
      </c>
      <c r="W147" s="10"/>
    </row>
    <row r="148" ht="17.25" customHeight="1" spans="1:23">
      <c r="A148" s="69">
        <v>21202</v>
      </c>
      <c r="B148" s="69" t="s">
        <v>2187</v>
      </c>
      <c r="C148" s="12">
        <v>300</v>
      </c>
      <c r="D148" s="9">
        <f t="shared" si="39"/>
        <v>-300</v>
      </c>
      <c r="E148" s="12"/>
      <c r="F148" s="12"/>
      <c r="G148" s="12"/>
      <c r="H148" s="19">
        <v>110</v>
      </c>
      <c r="I148" s="10"/>
      <c r="J148" s="12"/>
      <c r="K148" s="12"/>
      <c r="L148" s="10"/>
      <c r="M148" s="12">
        <v>-410</v>
      </c>
      <c r="N148" s="12"/>
      <c r="O148" s="10"/>
      <c r="P148" s="12"/>
      <c r="Q148" s="10"/>
      <c r="R148" s="12"/>
      <c r="S148" s="12"/>
      <c r="T148" s="9">
        <f t="shared" si="40"/>
        <v>0</v>
      </c>
      <c r="U148" s="9">
        <f>'L02'!C854</f>
        <v>0</v>
      </c>
      <c r="V148" s="9">
        <f t="shared" si="41"/>
        <v>0</v>
      </c>
      <c r="W148" s="10"/>
    </row>
    <row r="149" ht="17.25" customHeight="1" spans="1:23">
      <c r="A149" s="69">
        <v>21203</v>
      </c>
      <c r="B149" s="69" t="s">
        <v>1476</v>
      </c>
      <c r="C149" s="12">
        <v>7154</v>
      </c>
      <c r="D149" s="9">
        <f t="shared" si="39"/>
        <v>6824</v>
      </c>
      <c r="E149" s="12"/>
      <c r="F149" s="12"/>
      <c r="G149" s="12">
        <v>478</v>
      </c>
      <c r="H149" s="19">
        <v>5651</v>
      </c>
      <c r="I149" s="10"/>
      <c r="J149" s="12"/>
      <c r="K149" s="12"/>
      <c r="L149" s="10"/>
      <c r="M149" s="12">
        <v>695</v>
      </c>
      <c r="N149" s="12"/>
      <c r="O149" s="10"/>
      <c r="P149" s="12"/>
      <c r="Q149" s="10"/>
      <c r="R149" s="12"/>
      <c r="S149" s="12"/>
      <c r="T149" s="9">
        <f t="shared" si="40"/>
        <v>13978</v>
      </c>
      <c r="U149" s="9">
        <f>'L02'!C856</f>
        <v>13978</v>
      </c>
      <c r="V149" s="9">
        <f t="shared" si="41"/>
        <v>0</v>
      </c>
      <c r="W149" s="10"/>
    </row>
    <row r="150" ht="17.25" customHeight="1" spans="1:23">
      <c r="A150" s="69">
        <v>21205</v>
      </c>
      <c r="B150" s="69" t="s">
        <v>2188</v>
      </c>
      <c r="C150" s="12">
        <v>3286</v>
      </c>
      <c r="D150" s="9">
        <f t="shared" si="39"/>
        <v>-395</v>
      </c>
      <c r="E150" s="12"/>
      <c r="F150" s="12"/>
      <c r="G150" s="12"/>
      <c r="H150" s="19"/>
      <c r="I150" s="10"/>
      <c r="J150" s="12"/>
      <c r="K150" s="12"/>
      <c r="L150" s="10"/>
      <c r="M150" s="12">
        <v>-395</v>
      </c>
      <c r="N150" s="12"/>
      <c r="O150" s="10"/>
      <c r="P150" s="12"/>
      <c r="Q150" s="10"/>
      <c r="R150" s="12"/>
      <c r="S150" s="12"/>
      <c r="T150" s="9">
        <f t="shared" si="40"/>
        <v>2891</v>
      </c>
      <c r="U150" s="9">
        <f>'L02'!C859</f>
        <v>2036</v>
      </c>
      <c r="V150" s="9">
        <f t="shared" si="41"/>
        <v>855</v>
      </c>
      <c r="W150" s="10">
        <v>855</v>
      </c>
    </row>
    <row r="151" ht="17.25" customHeight="1" spans="1:23">
      <c r="A151" s="69">
        <v>21206</v>
      </c>
      <c r="B151" s="69" t="s">
        <v>2189</v>
      </c>
      <c r="C151" s="12"/>
      <c r="D151" s="9">
        <f t="shared" si="39"/>
        <v>0</v>
      </c>
      <c r="E151" s="12"/>
      <c r="F151" s="12"/>
      <c r="G151" s="12"/>
      <c r="H151" s="19"/>
      <c r="I151" s="10"/>
      <c r="J151" s="12"/>
      <c r="K151" s="12"/>
      <c r="L151" s="10"/>
      <c r="M151" s="12"/>
      <c r="N151" s="12"/>
      <c r="O151" s="10"/>
      <c r="P151" s="12"/>
      <c r="Q151" s="10"/>
      <c r="R151" s="12"/>
      <c r="S151" s="12"/>
      <c r="T151" s="9">
        <f t="shared" si="40"/>
        <v>0</v>
      </c>
      <c r="U151" s="9">
        <f>'L02'!C861</f>
        <v>0</v>
      </c>
      <c r="V151" s="9">
        <f t="shared" si="41"/>
        <v>0</v>
      </c>
      <c r="W151" s="10"/>
    </row>
    <row r="152" ht="17.25" customHeight="1" spans="1:23">
      <c r="A152" s="69">
        <v>21299</v>
      </c>
      <c r="B152" s="69" t="s">
        <v>2190</v>
      </c>
      <c r="C152" s="12">
        <v>832</v>
      </c>
      <c r="D152" s="9">
        <f t="shared" si="39"/>
        <v>5769</v>
      </c>
      <c r="E152" s="12"/>
      <c r="F152" s="12"/>
      <c r="G152" s="12"/>
      <c r="H152" s="19"/>
      <c r="I152" s="10"/>
      <c r="J152" s="12"/>
      <c r="K152" s="12"/>
      <c r="L152" s="10"/>
      <c r="M152" s="12">
        <v>5769</v>
      </c>
      <c r="N152" s="12"/>
      <c r="O152" s="10"/>
      <c r="P152" s="12"/>
      <c r="Q152" s="10"/>
      <c r="R152" s="12"/>
      <c r="S152" s="12"/>
      <c r="T152" s="9">
        <f t="shared" si="40"/>
        <v>6601</v>
      </c>
      <c r="U152" s="9">
        <f>'L02'!C863</f>
        <v>2588</v>
      </c>
      <c r="V152" s="9">
        <f t="shared" si="41"/>
        <v>4013</v>
      </c>
      <c r="W152" s="10">
        <v>4013</v>
      </c>
    </row>
    <row r="153" ht="17.25" customHeight="1" spans="1:23">
      <c r="A153" s="69">
        <v>213</v>
      </c>
      <c r="B153" s="70" t="s">
        <v>1485</v>
      </c>
      <c r="C153" s="9">
        <f t="shared" ref="C153:W153" si="42">SUM(C154:C161)</f>
        <v>34904</v>
      </c>
      <c r="D153" s="9">
        <f t="shared" si="42"/>
        <v>25037</v>
      </c>
      <c r="E153" s="9">
        <f t="shared" si="42"/>
        <v>0</v>
      </c>
      <c r="F153" s="9">
        <f t="shared" si="42"/>
        <v>7741</v>
      </c>
      <c r="G153" s="9">
        <f t="shared" si="42"/>
        <v>7227</v>
      </c>
      <c r="H153" s="9">
        <f t="shared" si="42"/>
        <v>1403</v>
      </c>
      <c r="I153" s="9">
        <f t="shared" si="42"/>
        <v>0</v>
      </c>
      <c r="J153" s="9">
        <f t="shared" si="42"/>
        <v>0</v>
      </c>
      <c r="K153" s="9">
        <f t="shared" si="42"/>
        <v>0</v>
      </c>
      <c r="L153" s="9">
        <f t="shared" si="42"/>
        <v>0</v>
      </c>
      <c r="M153" s="9">
        <f t="shared" si="42"/>
        <v>8666</v>
      </c>
      <c r="N153" s="9">
        <f t="shared" si="42"/>
        <v>0</v>
      </c>
      <c r="O153" s="9">
        <f t="shared" si="42"/>
        <v>0</v>
      </c>
      <c r="P153" s="9">
        <f t="shared" si="42"/>
        <v>0</v>
      </c>
      <c r="Q153" s="9">
        <f t="shared" si="42"/>
        <v>0</v>
      </c>
      <c r="R153" s="9">
        <f t="shared" si="42"/>
        <v>0</v>
      </c>
      <c r="S153" s="9">
        <f t="shared" si="42"/>
        <v>0</v>
      </c>
      <c r="T153" s="9">
        <f t="shared" si="42"/>
        <v>59941</v>
      </c>
      <c r="U153" s="9">
        <f t="shared" si="42"/>
        <v>59941</v>
      </c>
      <c r="V153" s="9">
        <f t="shared" si="42"/>
        <v>0</v>
      </c>
      <c r="W153" s="9">
        <f t="shared" si="42"/>
        <v>0</v>
      </c>
    </row>
    <row r="154" ht="17.25" customHeight="1" spans="1:23">
      <c r="A154" s="69">
        <v>21301</v>
      </c>
      <c r="B154" s="69" t="s">
        <v>1486</v>
      </c>
      <c r="C154" s="12">
        <v>13767</v>
      </c>
      <c r="D154" s="9">
        <f t="shared" ref="D154:D161" si="43">SUM(E154:S154)</f>
        <v>4465</v>
      </c>
      <c r="E154" s="12"/>
      <c r="F154" s="12"/>
      <c r="G154" s="12">
        <v>4465</v>
      </c>
      <c r="H154" s="19"/>
      <c r="I154" s="10"/>
      <c r="J154" s="12"/>
      <c r="K154" s="12"/>
      <c r="L154" s="10"/>
      <c r="M154" s="12"/>
      <c r="N154" s="12"/>
      <c r="O154" s="10"/>
      <c r="P154" s="12"/>
      <c r="Q154" s="10"/>
      <c r="R154" s="12"/>
      <c r="S154" s="12"/>
      <c r="T154" s="9">
        <f t="shared" ref="T154:T161" si="44">C154+D154</f>
        <v>18232</v>
      </c>
      <c r="U154" s="9">
        <f>'L02'!C866</f>
        <v>18232</v>
      </c>
      <c r="V154" s="9">
        <f t="shared" ref="V154:V161" si="45">T154-U154</f>
        <v>0</v>
      </c>
      <c r="W154" s="10"/>
    </row>
    <row r="155" ht="17.25" customHeight="1" spans="1:23">
      <c r="A155" s="69">
        <v>21302</v>
      </c>
      <c r="B155" s="69" t="s">
        <v>1508</v>
      </c>
      <c r="C155" s="12">
        <v>1291</v>
      </c>
      <c r="D155" s="9">
        <f t="shared" si="43"/>
        <v>2077</v>
      </c>
      <c r="E155" s="12"/>
      <c r="F155" s="12"/>
      <c r="G155" s="12">
        <v>985</v>
      </c>
      <c r="H155" s="19"/>
      <c r="I155" s="10"/>
      <c r="J155" s="12"/>
      <c r="K155" s="12"/>
      <c r="L155" s="10"/>
      <c r="M155" s="12">
        <v>1092</v>
      </c>
      <c r="N155" s="12"/>
      <c r="O155" s="10"/>
      <c r="P155" s="12"/>
      <c r="Q155" s="10"/>
      <c r="R155" s="12"/>
      <c r="S155" s="12"/>
      <c r="T155" s="9">
        <f t="shared" si="44"/>
        <v>3368</v>
      </c>
      <c r="U155" s="9">
        <f>'L02'!C892</f>
        <v>3368</v>
      </c>
      <c r="V155" s="9">
        <f t="shared" si="45"/>
        <v>0</v>
      </c>
      <c r="W155" s="10"/>
    </row>
    <row r="156" ht="17.25" customHeight="1" spans="1:23">
      <c r="A156" s="69">
        <v>21303</v>
      </c>
      <c r="B156" s="69" t="s">
        <v>1527</v>
      </c>
      <c r="C156" s="12">
        <v>3910</v>
      </c>
      <c r="D156" s="9">
        <f t="shared" si="43"/>
        <v>13159</v>
      </c>
      <c r="E156" s="12"/>
      <c r="F156" s="12">
        <v>6322</v>
      </c>
      <c r="G156" s="12">
        <v>1096</v>
      </c>
      <c r="H156" s="19"/>
      <c r="I156" s="10"/>
      <c r="J156" s="12"/>
      <c r="K156" s="12"/>
      <c r="L156" s="10"/>
      <c r="M156" s="12">
        <v>5741</v>
      </c>
      <c r="N156" s="12"/>
      <c r="O156" s="10"/>
      <c r="P156" s="12"/>
      <c r="Q156" s="10"/>
      <c r="R156" s="12"/>
      <c r="S156" s="12"/>
      <c r="T156" s="9">
        <f t="shared" si="44"/>
        <v>17069</v>
      </c>
      <c r="U156" s="9">
        <f>'L02'!C915</f>
        <v>17069</v>
      </c>
      <c r="V156" s="9">
        <f t="shared" si="45"/>
        <v>0</v>
      </c>
      <c r="W156" s="10"/>
    </row>
    <row r="157" ht="17.25" customHeight="1" spans="1:23">
      <c r="A157" s="69">
        <v>21305</v>
      </c>
      <c r="B157" s="69" t="s">
        <v>1551</v>
      </c>
      <c r="C157" s="12">
        <v>9707</v>
      </c>
      <c r="D157" s="9">
        <f t="shared" si="43"/>
        <v>4960</v>
      </c>
      <c r="E157" s="12"/>
      <c r="F157" s="12">
        <v>1419</v>
      </c>
      <c r="G157" s="12"/>
      <c r="H157" s="19"/>
      <c r="I157" s="10"/>
      <c r="J157" s="12"/>
      <c r="K157" s="12"/>
      <c r="L157" s="10"/>
      <c r="M157" s="12">
        <v>3541</v>
      </c>
      <c r="N157" s="12"/>
      <c r="O157" s="10"/>
      <c r="P157" s="12"/>
      <c r="Q157" s="10"/>
      <c r="R157" s="12"/>
      <c r="S157" s="12"/>
      <c r="T157" s="9">
        <f t="shared" si="44"/>
        <v>14667</v>
      </c>
      <c r="U157" s="9">
        <f>'L02'!C943</f>
        <v>14667</v>
      </c>
      <c r="V157" s="9">
        <f t="shared" si="45"/>
        <v>0</v>
      </c>
      <c r="W157" s="10"/>
    </row>
    <row r="158" ht="17.25" customHeight="1" spans="1:23">
      <c r="A158" s="69">
        <v>21307</v>
      </c>
      <c r="B158" s="69" t="s">
        <v>1558</v>
      </c>
      <c r="C158" s="12">
        <v>6029</v>
      </c>
      <c r="D158" s="9">
        <f t="shared" si="43"/>
        <v>-305</v>
      </c>
      <c r="E158" s="12"/>
      <c r="F158" s="12"/>
      <c r="G158" s="12"/>
      <c r="H158" s="19">
        <v>1403</v>
      </c>
      <c r="I158" s="10"/>
      <c r="J158" s="12"/>
      <c r="K158" s="12"/>
      <c r="L158" s="10"/>
      <c r="M158" s="12">
        <v>-1708</v>
      </c>
      <c r="N158" s="12"/>
      <c r="O158" s="10"/>
      <c r="P158" s="12"/>
      <c r="Q158" s="10"/>
      <c r="R158" s="12"/>
      <c r="S158" s="12"/>
      <c r="T158" s="9">
        <f t="shared" si="44"/>
        <v>5724</v>
      </c>
      <c r="U158" s="9">
        <f>'L02'!C954</f>
        <v>5724</v>
      </c>
      <c r="V158" s="9">
        <f t="shared" si="45"/>
        <v>0</v>
      </c>
      <c r="W158" s="10"/>
    </row>
    <row r="159" ht="17.25" customHeight="1" spans="1:23">
      <c r="A159" s="69">
        <v>21308</v>
      </c>
      <c r="B159" s="69" t="s">
        <v>1565</v>
      </c>
      <c r="C159" s="12">
        <v>200</v>
      </c>
      <c r="D159" s="9">
        <f t="shared" si="43"/>
        <v>141</v>
      </c>
      <c r="E159" s="12"/>
      <c r="F159" s="12"/>
      <c r="G159" s="12">
        <v>141</v>
      </c>
      <c r="H159" s="19"/>
      <c r="I159" s="10"/>
      <c r="J159" s="12"/>
      <c r="K159" s="12"/>
      <c r="L159" s="10"/>
      <c r="M159" s="12"/>
      <c r="N159" s="12"/>
      <c r="O159" s="10"/>
      <c r="P159" s="12"/>
      <c r="Q159" s="10"/>
      <c r="R159" s="12"/>
      <c r="S159" s="12"/>
      <c r="T159" s="9">
        <f t="shared" si="44"/>
        <v>341</v>
      </c>
      <c r="U159" s="9">
        <f>'L02'!C961</f>
        <v>341</v>
      </c>
      <c r="V159" s="9">
        <f t="shared" si="45"/>
        <v>0</v>
      </c>
      <c r="W159" s="10"/>
    </row>
    <row r="160" ht="17.25" customHeight="1" spans="1:23">
      <c r="A160" s="69">
        <v>21309</v>
      </c>
      <c r="B160" s="69" t="s">
        <v>1571</v>
      </c>
      <c r="C160" s="12"/>
      <c r="D160" s="9">
        <f t="shared" si="43"/>
        <v>0</v>
      </c>
      <c r="E160" s="12"/>
      <c r="F160" s="12"/>
      <c r="G160" s="12"/>
      <c r="H160" s="19"/>
      <c r="I160" s="10"/>
      <c r="J160" s="12"/>
      <c r="K160" s="12"/>
      <c r="L160" s="10"/>
      <c r="M160" s="12"/>
      <c r="N160" s="12"/>
      <c r="O160" s="10"/>
      <c r="P160" s="12"/>
      <c r="Q160" s="10"/>
      <c r="R160" s="12"/>
      <c r="S160" s="12"/>
      <c r="T160" s="9">
        <f t="shared" si="44"/>
        <v>0</v>
      </c>
      <c r="U160" s="9">
        <f>'L02'!C967</f>
        <v>0</v>
      </c>
      <c r="V160" s="9">
        <f t="shared" si="45"/>
        <v>0</v>
      </c>
      <c r="W160" s="10"/>
    </row>
    <row r="161" ht="17.25" customHeight="1" spans="1:23">
      <c r="A161" s="69">
        <v>21399</v>
      </c>
      <c r="B161" s="69" t="s">
        <v>2191</v>
      </c>
      <c r="C161" s="12"/>
      <c r="D161" s="9">
        <f t="shared" si="43"/>
        <v>540</v>
      </c>
      <c r="E161" s="12"/>
      <c r="F161" s="12"/>
      <c r="G161" s="12">
        <v>540</v>
      </c>
      <c r="H161" s="19"/>
      <c r="I161" s="10"/>
      <c r="J161" s="12"/>
      <c r="K161" s="12"/>
      <c r="L161" s="10"/>
      <c r="M161" s="12"/>
      <c r="N161" s="12"/>
      <c r="O161" s="10"/>
      <c r="P161" s="12"/>
      <c r="Q161" s="10"/>
      <c r="R161" s="12"/>
      <c r="S161" s="12"/>
      <c r="T161" s="9">
        <f t="shared" si="44"/>
        <v>540</v>
      </c>
      <c r="U161" s="9">
        <f>'L02'!C970</f>
        <v>540</v>
      </c>
      <c r="V161" s="9">
        <f t="shared" si="45"/>
        <v>0</v>
      </c>
      <c r="W161" s="10"/>
    </row>
    <row r="162" ht="17.25" customHeight="1" spans="1:23">
      <c r="A162" s="69">
        <v>214</v>
      </c>
      <c r="B162" s="70" t="s">
        <v>1577</v>
      </c>
      <c r="C162" s="9">
        <f t="shared" ref="C162:W162" si="46">SUM(C163:C167)</f>
        <v>2732</v>
      </c>
      <c r="D162" s="9">
        <f t="shared" si="46"/>
        <v>6395</v>
      </c>
      <c r="E162" s="9">
        <f t="shared" si="46"/>
        <v>0</v>
      </c>
      <c r="F162" s="9">
        <f t="shared" si="46"/>
        <v>6403</v>
      </c>
      <c r="G162" s="9">
        <f t="shared" si="46"/>
        <v>0</v>
      </c>
      <c r="H162" s="9">
        <f t="shared" si="46"/>
        <v>63</v>
      </c>
      <c r="I162" s="9">
        <f t="shared" si="46"/>
        <v>0</v>
      </c>
      <c r="J162" s="9">
        <f t="shared" si="46"/>
        <v>0</v>
      </c>
      <c r="K162" s="9">
        <f t="shared" si="46"/>
        <v>0</v>
      </c>
      <c r="L162" s="9">
        <f t="shared" si="46"/>
        <v>0</v>
      </c>
      <c r="M162" s="9">
        <f t="shared" si="46"/>
        <v>-71</v>
      </c>
      <c r="N162" s="9">
        <f t="shared" si="46"/>
        <v>0</v>
      </c>
      <c r="O162" s="9">
        <f t="shared" si="46"/>
        <v>0</v>
      </c>
      <c r="P162" s="9">
        <f t="shared" si="46"/>
        <v>0</v>
      </c>
      <c r="Q162" s="9">
        <f t="shared" si="46"/>
        <v>0</v>
      </c>
      <c r="R162" s="9">
        <f t="shared" si="46"/>
        <v>0</v>
      </c>
      <c r="S162" s="9">
        <f t="shared" si="46"/>
        <v>0</v>
      </c>
      <c r="T162" s="9">
        <f t="shared" si="46"/>
        <v>9127</v>
      </c>
      <c r="U162" s="9">
        <f t="shared" si="46"/>
        <v>9077</v>
      </c>
      <c r="V162" s="9">
        <f t="shared" si="46"/>
        <v>50</v>
      </c>
      <c r="W162" s="9">
        <f t="shared" si="46"/>
        <v>50</v>
      </c>
    </row>
    <row r="163" ht="17.25" customHeight="1" spans="1:23">
      <c r="A163" s="69">
        <v>21401</v>
      </c>
      <c r="B163" s="69" t="s">
        <v>1578</v>
      </c>
      <c r="C163" s="12">
        <v>2432</v>
      </c>
      <c r="D163" s="9">
        <f>SUM(E163:S163)</f>
        <v>6403</v>
      </c>
      <c r="E163" s="12"/>
      <c r="F163" s="12">
        <v>6403</v>
      </c>
      <c r="G163" s="12"/>
      <c r="H163" s="19"/>
      <c r="I163" s="10"/>
      <c r="J163" s="12"/>
      <c r="K163" s="12"/>
      <c r="L163" s="10"/>
      <c r="M163" s="12"/>
      <c r="N163" s="12"/>
      <c r="O163" s="10"/>
      <c r="P163" s="12"/>
      <c r="Q163" s="10"/>
      <c r="R163" s="12"/>
      <c r="S163" s="12"/>
      <c r="T163" s="9">
        <f>C163+D163</f>
        <v>8835</v>
      </c>
      <c r="U163" s="9">
        <f>'L02'!C974</f>
        <v>8835</v>
      </c>
      <c r="V163" s="9">
        <f>T163-U163</f>
        <v>0</v>
      </c>
      <c r="W163" s="10"/>
    </row>
    <row r="164" ht="17.25" customHeight="1" spans="1:23">
      <c r="A164" s="69">
        <v>21402</v>
      </c>
      <c r="B164" s="69" t="s">
        <v>1596</v>
      </c>
      <c r="C164" s="12"/>
      <c r="D164" s="9">
        <f>SUM(E164:S164)</f>
        <v>0</v>
      </c>
      <c r="E164" s="12"/>
      <c r="F164" s="12"/>
      <c r="G164" s="12"/>
      <c r="H164" s="19"/>
      <c r="I164" s="10"/>
      <c r="J164" s="12"/>
      <c r="K164" s="12"/>
      <c r="L164" s="10"/>
      <c r="M164" s="12"/>
      <c r="N164" s="12"/>
      <c r="O164" s="10"/>
      <c r="P164" s="12"/>
      <c r="Q164" s="10"/>
      <c r="R164" s="12"/>
      <c r="S164" s="12"/>
      <c r="T164" s="9">
        <f>C164+D164</f>
        <v>0</v>
      </c>
      <c r="U164" s="9">
        <f>'L02'!C995</f>
        <v>0</v>
      </c>
      <c r="V164" s="9">
        <f>T164-U164</f>
        <v>0</v>
      </c>
      <c r="W164" s="10"/>
    </row>
    <row r="165" ht="17.25" customHeight="1" spans="1:23">
      <c r="A165" s="69">
        <v>21403</v>
      </c>
      <c r="B165" s="69" t="s">
        <v>1603</v>
      </c>
      <c r="C165" s="12"/>
      <c r="D165" s="9">
        <f>SUM(E165:S165)</f>
        <v>0</v>
      </c>
      <c r="E165" s="12"/>
      <c r="F165" s="12"/>
      <c r="G165" s="12"/>
      <c r="H165" s="19"/>
      <c r="I165" s="10"/>
      <c r="J165" s="12"/>
      <c r="K165" s="12"/>
      <c r="L165" s="10"/>
      <c r="M165" s="12"/>
      <c r="N165" s="12"/>
      <c r="O165" s="10"/>
      <c r="P165" s="12"/>
      <c r="Q165" s="10"/>
      <c r="R165" s="12"/>
      <c r="S165" s="12"/>
      <c r="T165" s="9">
        <f>C165+D165</f>
        <v>0</v>
      </c>
      <c r="U165" s="9">
        <f>'L02'!C1005</f>
        <v>0</v>
      </c>
      <c r="V165" s="9">
        <f>T165-U165</f>
        <v>0</v>
      </c>
      <c r="W165" s="10"/>
    </row>
    <row r="166" ht="17.25" customHeight="1" spans="1:23">
      <c r="A166" s="69">
        <v>21405</v>
      </c>
      <c r="B166" s="69" t="s">
        <v>1610</v>
      </c>
      <c r="C166" s="12"/>
      <c r="D166" s="9">
        <f>SUM(E166:S166)</f>
        <v>0</v>
      </c>
      <c r="E166" s="12"/>
      <c r="F166" s="12"/>
      <c r="G166" s="12"/>
      <c r="H166" s="19"/>
      <c r="I166" s="10"/>
      <c r="J166" s="12"/>
      <c r="K166" s="12"/>
      <c r="L166" s="10"/>
      <c r="M166" s="12"/>
      <c r="N166" s="12"/>
      <c r="O166" s="10"/>
      <c r="P166" s="12"/>
      <c r="Q166" s="10"/>
      <c r="R166" s="12"/>
      <c r="S166" s="12"/>
      <c r="T166" s="9">
        <f>C166+D166</f>
        <v>0</v>
      </c>
      <c r="U166" s="9">
        <f>'L02'!C1015</f>
        <v>0</v>
      </c>
      <c r="V166" s="9">
        <f>T166-U166</f>
        <v>0</v>
      </c>
      <c r="W166" s="10"/>
    </row>
    <row r="167" ht="17.25" customHeight="1" spans="1:23">
      <c r="A167" s="69">
        <v>21499</v>
      </c>
      <c r="B167" s="69" t="s">
        <v>2192</v>
      </c>
      <c r="C167" s="12">
        <v>300</v>
      </c>
      <c r="D167" s="9">
        <f>SUM(E167:S167)</f>
        <v>-8</v>
      </c>
      <c r="E167" s="12"/>
      <c r="F167" s="12"/>
      <c r="G167" s="12"/>
      <c r="H167" s="19">
        <v>63</v>
      </c>
      <c r="I167" s="10"/>
      <c r="J167" s="12"/>
      <c r="K167" s="12"/>
      <c r="L167" s="10"/>
      <c r="M167" s="12">
        <v>-71</v>
      </c>
      <c r="N167" s="12"/>
      <c r="O167" s="10"/>
      <c r="P167" s="12"/>
      <c r="Q167" s="10"/>
      <c r="R167" s="12"/>
      <c r="S167" s="12"/>
      <c r="T167" s="9">
        <f>C167+D167</f>
        <v>292</v>
      </c>
      <c r="U167" s="9">
        <f>'L02'!C1022</f>
        <v>242</v>
      </c>
      <c r="V167" s="9">
        <f>T167-U167</f>
        <v>50</v>
      </c>
      <c r="W167" s="10">
        <v>50</v>
      </c>
    </row>
    <row r="168" ht="17.25" customHeight="1" spans="1:23">
      <c r="A168" s="69">
        <v>215</v>
      </c>
      <c r="B168" s="70" t="s">
        <v>1616</v>
      </c>
      <c r="C168" s="9">
        <f t="shared" ref="C168:W168" si="47">SUM(C169:C175)</f>
        <v>1520</v>
      </c>
      <c r="D168" s="9">
        <f t="shared" si="47"/>
        <v>1088</v>
      </c>
      <c r="E168" s="9">
        <f t="shared" si="47"/>
        <v>0</v>
      </c>
      <c r="F168" s="9">
        <f t="shared" si="47"/>
        <v>0</v>
      </c>
      <c r="G168" s="9">
        <f t="shared" si="47"/>
        <v>2163</v>
      </c>
      <c r="H168" s="9">
        <f t="shared" si="47"/>
        <v>17</v>
      </c>
      <c r="I168" s="9">
        <f t="shared" si="47"/>
        <v>0</v>
      </c>
      <c r="J168" s="9">
        <f t="shared" si="47"/>
        <v>0</v>
      </c>
      <c r="K168" s="9">
        <f t="shared" si="47"/>
        <v>0</v>
      </c>
      <c r="L168" s="9">
        <f t="shared" si="47"/>
        <v>0</v>
      </c>
      <c r="M168" s="9">
        <f t="shared" si="47"/>
        <v>-1092</v>
      </c>
      <c r="N168" s="9">
        <f t="shared" si="47"/>
        <v>0</v>
      </c>
      <c r="O168" s="9">
        <f t="shared" si="47"/>
        <v>0</v>
      </c>
      <c r="P168" s="9">
        <f t="shared" si="47"/>
        <v>0</v>
      </c>
      <c r="Q168" s="9">
        <f t="shared" si="47"/>
        <v>0</v>
      </c>
      <c r="R168" s="9">
        <f t="shared" si="47"/>
        <v>0</v>
      </c>
      <c r="S168" s="9">
        <f t="shared" si="47"/>
        <v>0</v>
      </c>
      <c r="T168" s="9">
        <f t="shared" si="47"/>
        <v>2608</v>
      </c>
      <c r="U168" s="9">
        <f t="shared" si="47"/>
        <v>2608</v>
      </c>
      <c r="V168" s="9">
        <f t="shared" si="47"/>
        <v>0</v>
      </c>
      <c r="W168" s="9">
        <f t="shared" si="47"/>
        <v>0</v>
      </c>
    </row>
    <row r="169" ht="17.25" customHeight="1" spans="1:23">
      <c r="A169" s="69">
        <v>21501</v>
      </c>
      <c r="B169" s="69" t="s">
        <v>1617</v>
      </c>
      <c r="C169" s="12"/>
      <c r="D169" s="9">
        <f t="shared" ref="D169:D175" si="48">SUM(E169:S169)</f>
        <v>0</v>
      </c>
      <c r="E169" s="12"/>
      <c r="F169" s="12"/>
      <c r="G169" s="12"/>
      <c r="H169" s="19"/>
      <c r="I169" s="10"/>
      <c r="J169" s="12"/>
      <c r="K169" s="12"/>
      <c r="L169" s="10"/>
      <c r="M169" s="12"/>
      <c r="N169" s="12"/>
      <c r="O169" s="10"/>
      <c r="P169" s="12"/>
      <c r="Q169" s="10"/>
      <c r="R169" s="12"/>
      <c r="S169" s="12"/>
      <c r="T169" s="9">
        <f t="shared" ref="T169:T175" si="49">C169+D169</f>
        <v>0</v>
      </c>
      <c r="U169" s="9">
        <f>'L02'!C1026</f>
        <v>0</v>
      </c>
      <c r="V169" s="9">
        <f t="shared" ref="V169:V175" si="50">T169-U169</f>
        <v>0</v>
      </c>
      <c r="W169" s="10"/>
    </row>
    <row r="170" ht="17.25" customHeight="1" spans="1:23">
      <c r="A170" s="69">
        <v>21502</v>
      </c>
      <c r="B170" s="69" t="s">
        <v>1624</v>
      </c>
      <c r="C170" s="12"/>
      <c r="D170" s="9">
        <f t="shared" si="48"/>
        <v>0</v>
      </c>
      <c r="E170" s="12"/>
      <c r="F170" s="12"/>
      <c r="G170" s="12"/>
      <c r="H170" s="19"/>
      <c r="I170" s="10"/>
      <c r="J170" s="12"/>
      <c r="K170" s="12"/>
      <c r="L170" s="10"/>
      <c r="M170" s="12"/>
      <c r="N170" s="12"/>
      <c r="O170" s="10"/>
      <c r="P170" s="12"/>
      <c r="Q170" s="10"/>
      <c r="R170" s="12"/>
      <c r="S170" s="12"/>
      <c r="T170" s="9">
        <f t="shared" si="49"/>
        <v>0</v>
      </c>
      <c r="U170" s="9">
        <f>'L02'!C1036</f>
        <v>0</v>
      </c>
      <c r="V170" s="9">
        <f t="shared" si="50"/>
        <v>0</v>
      </c>
      <c r="W170" s="10"/>
    </row>
    <row r="171" ht="17.25" customHeight="1" spans="1:23">
      <c r="A171" s="69">
        <v>21503</v>
      </c>
      <c r="B171" s="69" t="s">
        <v>1637</v>
      </c>
      <c r="C171" s="12"/>
      <c r="D171" s="9">
        <f t="shared" si="48"/>
        <v>0</v>
      </c>
      <c r="E171" s="12"/>
      <c r="F171" s="12"/>
      <c r="G171" s="12"/>
      <c r="H171" s="19"/>
      <c r="I171" s="10"/>
      <c r="J171" s="12"/>
      <c r="K171" s="12"/>
      <c r="L171" s="10"/>
      <c r="M171" s="12"/>
      <c r="N171" s="12"/>
      <c r="O171" s="10"/>
      <c r="P171" s="12"/>
      <c r="Q171" s="10"/>
      <c r="R171" s="12"/>
      <c r="S171" s="12"/>
      <c r="T171" s="9">
        <f t="shared" si="49"/>
        <v>0</v>
      </c>
      <c r="U171" s="9">
        <f>'L02'!C1052</f>
        <v>0</v>
      </c>
      <c r="V171" s="9">
        <f t="shared" si="50"/>
        <v>0</v>
      </c>
      <c r="W171" s="10"/>
    </row>
    <row r="172" ht="17.25" customHeight="1" spans="1:23">
      <c r="A172" s="69">
        <v>21505</v>
      </c>
      <c r="B172" s="69" t="s">
        <v>1639</v>
      </c>
      <c r="C172" s="12">
        <v>1450</v>
      </c>
      <c r="D172" s="9">
        <f t="shared" si="48"/>
        <v>187</v>
      </c>
      <c r="E172" s="12"/>
      <c r="F172" s="12"/>
      <c r="G172" s="12">
        <v>1262</v>
      </c>
      <c r="H172" s="19">
        <v>17</v>
      </c>
      <c r="I172" s="10"/>
      <c r="J172" s="12"/>
      <c r="K172" s="12"/>
      <c r="L172" s="10"/>
      <c r="M172" s="12">
        <v>-1092</v>
      </c>
      <c r="N172" s="12"/>
      <c r="O172" s="10"/>
      <c r="P172" s="12"/>
      <c r="Q172" s="10"/>
      <c r="R172" s="12"/>
      <c r="S172" s="12"/>
      <c r="T172" s="9">
        <f t="shared" si="49"/>
        <v>1637</v>
      </c>
      <c r="U172" s="9">
        <f>'L02'!C1057</f>
        <v>1637</v>
      </c>
      <c r="V172" s="9">
        <f t="shared" si="50"/>
        <v>0</v>
      </c>
      <c r="W172" s="10"/>
    </row>
    <row r="173" ht="17.25" customHeight="1" spans="1:23">
      <c r="A173" s="69">
        <v>21507</v>
      </c>
      <c r="B173" s="69" t="s">
        <v>1646</v>
      </c>
      <c r="C173" s="12"/>
      <c r="D173" s="9">
        <f t="shared" si="48"/>
        <v>0</v>
      </c>
      <c r="E173" s="12"/>
      <c r="F173" s="12"/>
      <c r="G173" s="12"/>
      <c r="H173" s="19"/>
      <c r="I173" s="10"/>
      <c r="J173" s="12"/>
      <c r="K173" s="12"/>
      <c r="L173" s="10"/>
      <c r="M173" s="12"/>
      <c r="N173" s="12"/>
      <c r="O173" s="10"/>
      <c r="P173" s="12"/>
      <c r="Q173" s="10"/>
      <c r="R173" s="12"/>
      <c r="S173" s="12"/>
      <c r="T173" s="9">
        <f t="shared" si="49"/>
        <v>0</v>
      </c>
      <c r="U173" s="9">
        <f>'L02'!C1068</f>
        <v>0</v>
      </c>
      <c r="V173" s="9">
        <f t="shared" si="50"/>
        <v>0</v>
      </c>
      <c r="W173" s="10"/>
    </row>
    <row r="174" ht="17.25" customHeight="1" spans="1:23">
      <c r="A174" s="69">
        <v>21508</v>
      </c>
      <c r="B174" s="69" t="s">
        <v>1650</v>
      </c>
      <c r="C174" s="12">
        <v>70</v>
      </c>
      <c r="D174" s="9">
        <f t="shared" si="48"/>
        <v>265</v>
      </c>
      <c r="E174" s="12"/>
      <c r="F174" s="12"/>
      <c r="G174" s="12">
        <v>265</v>
      </c>
      <c r="H174" s="19"/>
      <c r="I174" s="10"/>
      <c r="J174" s="12"/>
      <c r="K174" s="12"/>
      <c r="L174" s="10"/>
      <c r="M174" s="12"/>
      <c r="N174" s="12"/>
      <c r="O174" s="10"/>
      <c r="P174" s="12"/>
      <c r="Q174" s="10"/>
      <c r="R174" s="12"/>
      <c r="S174" s="12"/>
      <c r="T174" s="9">
        <f t="shared" si="49"/>
        <v>335</v>
      </c>
      <c r="U174" s="9">
        <f>'L02'!C1075</f>
        <v>335</v>
      </c>
      <c r="V174" s="9">
        <f t="shared" si="50"/>
        <v>0</v>
      </c>
      <c r="W174" s="10"/>
    </row>
    <row r="175" ht="17.25" customHeight="1" spans="1:23">
      <c r="A175" s="69">
        <v>21599</v>
      </c>
      <c r="B175" s="69" t="s">
        <v>2193</v>
      </c>
      <c r="C175" s="12"/>
      <c r="D175" s="9">
        <f t="shared" si="48"/>
        <v>636</v>
      </c>
      <c r="E175" s="12"/>
      <c r="F175" s="12"/>
      <c r="G175" s="12">
        <v>636</v>
      </c>
      <c r="H175" s="19"/>
      <c r="I175" s="10"/>
      <c r="J175" s="12"/>
      <c r="K175" s="12"/>
      <c r="L175" s="10"/>
      <c r="M175" s="12"/>
      <c r="N175" s="12"/>
      <c r="O175" s="10"/>
      <c r="P175" s="12"/>
      <c r="Q175" s="10"/>
      <c r="R175" s="12"/>
      <c r="S175" s="12"/>
      <c r="T175" s="9">
        <f t="shared" si="49"/>
        <v>636</v>
      </c>
      <c r="U175" s="9">
        <f>'L02'!C1083</f>
        <v>636</v>
      </c>
      <c r="V175" s="9">
        <f t="shared" si="50"/>
        <v>0</v>
      </c>
      <c r="W175" s="10"/>
    </row>
    <row r="176" ht="17.25" customHeight="1" spans="1:23">
      <c r="A176" s="69">
        <v>216</v>
      </c>
      <c r="B176" s="70" t="s">
        <v>1661</v>
      </c>
      <c r="C176" s="9">
        <f t="shared" ref="C176:W176" si="51">SUM(C177:C179)</f>
        <v>797</v>
      </c>
      <c r="D176" s="9">
        <f t="shared" si="51"/>
        <v>757</v>
      </c>
      <c r="E176" s="9">
        <f t="shared" si="51"/>
        <v>0</v>
      </c>
      <c r="F176" s="9">
        <f t="shared" si="51"/>
        <v>0</v>
      </c>
      <c r="G176" s="9">
        <f t="shared" si="51"/>
        <v>20</v>
      </c>
      <c r="H176" s="9">
        <f t="shared" si="51"/>
        <v>1860</v>
      </c>
      <c r="I176" s="9">
        <f t="shared" si="51"/>
        <v>0</v>
      </c>
      <c r="J176" s="9">
        <f t="shared" si="51"/>
        <v>0</v>
      </c>
      <c r="K176" s="9">
        <f t="shared" si="51"/>
        <v>0</v>
      </c>
      <c r="L176" s="9">
        <f t="shared" si="51"/>
        <v>0</v>
      </c>
      <c r="M176" s="9">
        <f t="shared" si="51"/>
        <v>-1123</v>
      </c>
      <c r="N176" s="9">
        <f t="shared" si="51"/>
        <v>0</v>
      </c>
      <c r="O176" s="9">
        <f t="shared" si="51"/>
        <v>0</v>
      </c>
      <c r="P176" s="9">
        <f t="shared" si="51"/>
        <v>0</v>
      </c>
      <c r="Q176" s="9">
        <f t="shared" si="51"/>
        <v>0</v>
      </c>
      <c r="R176" s="9">
        <f t="shared" si="51"/>
        <v>0</v>
      </c>
      <c r="S176" s="9">
        <f t="shared" si="51"/>
        <v>0</v>
      </c>
      <c r="T176" s="9">
        <f t="shared" si="51"/>
        <v>1554</v>
      </c>
      <c r="U176" s="9">
        <f t="shared" si="51"/>
        <v>1191</v>
      </c>
      <c r="V176" s="9">
        <f t="shared" si="51"/>
        <v>363</v>
      </c>
      <c r="W176" s="9">
        <f t="shared" si="51"/>
        <v>363</v>
      </c>
    </row>
    <row r="177" ht="17.25" customHeight="1" spans="1:23">
      <c r="A177" s="69">
        <v>21602</v>
      </c>
      <c r="B177" s="69" t="s">
        <v>1662</v>
      </c>
      <c r="C177" s="12">
        <v>497</v>
      </c>
      <c r="D177" s="9">
        <f>SUM(E177:S177)</f>
        <v>637</v>
      </c>
      <c r="E177" s="12"/>
      <c r="F177" s="12"/>
      <c r="G177" s="12"/>
      <c r="H177" s="19">
        <v>1660</v>
      </c>
      <c r="I177" s="10"/>
      <c r="J177" s="12"/>
      <c r="K177" s="12"/>
      <c r="L177" s="10"/>
      <c r="M177" s="12">
        <v>-1023</v>
      </c>
      <c r="N177" s="12"/>
      <c r="O177" s="10"/>
      <c r="P177" s="12"/>
      <c r="Q177" s="10"/>
      <c r="R177" s="12"/>
      <c r="S177" s="12"/>
      <c r="T177" s="9">
        <f>C177+D177</f>
        <v>1134</v>
      </c>
      <c r="U177" s="9">
        <f>'L02'!C1090</f>
        <v>968</v>
      </c>
      <c r="V177" s="9">
        <f>T177-U177</f>
        <v>166</v>
      </c>
      <c r="W177" s="10">
        <v>166</v>
      </c>
    </row>
    <row r="178" ht="17.25" customHeight="1" spans="1:23">
      <c r="A178" s="69">
        <v>21606</v>
      </c>
      <c r="B178" s="69" t="s">
        <v>1668</v>
      </c>
      <c r="C178" s="12"/>
      <c r="D178" s="9">
        <f>SUM(E178:S178)</f>
        <v>120</v>
      </c>
      <c r="E178" s="12"/>
      <c r="F178" s="12"/>
      <c r="G178" s="12">
        <v>20</v>
      </c>
      <c r="H178" s="19">
        <v>100</v>
      </c>
      <c r="I178" s="10"/>
      <c r="J178" s="12"/>
      <c r="K178" s="12"/>
      <c r="L178" s="10"/>
      <c r="M178" s="12"/>
      <c r="N178" s="12"/>
      <c r="O178" s="10"/>
      <c r="P178" s="12"/>
      <c r="Q178" s="10"/>
      <c r="R178" s="12"/>
      <c r="S178" s="12"/>
      <c r="T178" s="9">
        <f>C178+D178</f>
        <v>120</v>
      </c>
      <c r="U178" s="9">
        <f>'L02'!C1100</f>
        <v>120</v>
      </c>
      <c r="V178" s="9">
        <f>T178-U178</f>
        <v>0</v>
      </c>
      <c r="W178" s="10"/>
    </row>
    <row r="179" ht="17.25" customHeight="1" spans="1:23">
      <c r="A179" s="69">
        <v>21699</v>
      </c>
      <c r="B179" s="69" t="s">
        <v>2194</v>
      </c>
      <c r="C179" s="12">
        <v>300</v>
      </c>
      <c r="D179" s="9">
        <f>SUM(E179:S179)</f>
        <v>0</v>
      </c>
      <c r="E179" s="12"/>
      <c r="F179" s="12"/>
      <c r="G179" s="12"/>
      <c r="H179" s="19">
        <v>100</v>
      </c>
      <c r="I179" s="10"/>
      <c r="J179" s="12"/>
      <c r="K179" s="12"/>
      <c r="L179" s="10"/>
      <c r="M179" s="12">
        <v>-100</v>
      </c>
      <c r="N179" s="12"/>
      <c r="O179" s="10"/>
      <c r="P179" s="12"/>
      <c r="Q179" s="10"/>
      <c r="R179" s="12"/>
      <c r="S179" s="12"/>
      <c r="T179" s="9">
        <f>C179+D179</f>
        <v>300</v>
      </c>
      <c r="U179" s="9">
        <f>'L02'!C1106</f>
        <v>103</v>
      </c>
      <c r="V179" s="9">
        <f>T179-U179</f>
        <v>197</v>
      </c>
      <c r="W179" s="10">
        <v>197</v>
      </c>
    </row>
    <row r="180" ht="17.25" customHeight="1" spans="1:23">
      <c r="A180" s="69">
        <v>217</v>
      </c>
      <c r="B180" s="70" t="s">
        <v>1674</v>
      </c>
      <c r="C180" s="9">
        <f t="shared" ref="C180:W180" si="52">SUM(C181:C185)</f>
        <v>0</v>
      </c>
      <c r="D180" s="9">
        <f t="shared" si="52"/>
        <v>10</v>
      </c>
      <c r="E180" s="9">
        <f t="shared" si="52"/>
        <v>0</v>
      </c>
      <c r="F180" s="9">
        <f t="shared" si="52"/>
        <v>0</v>
      </c>
      <c r="G180" s="9">
        <f t="shared" si="52"/>
        <v>0</v>
      </c>
      <c r="H180" s="9">
        <f t="shared" si="52"/>
        <v>10</v>
      </c>
      <c r="I180" s="9">
        <f t="shared" si="52"/>
        <v>0</v>
      </c>
      <c r="J180" s="9">
        <f t="shared" si="52"/>
        <v>0</v>
      </c>
      <c r="K180" s="9">
        <f t="shared" si="52"/>
        <v>0</v>
      </c>
      <c r="L180" s="9">
        <f t="shared" si="52"/>
        <v>0</v>
      </c>
      <c r="M180" s="9">
        <f t="shared" si="52"/>
        <v>0</v>
      </c>
      <c r="N180" s="9">
        <f t="shared" si="52"/>
        <v>0</v>
      </c>
      <c r="O180" s="9">
        <f t="shared" si="52"/>
        <v>0</v>
      </c>
      <c r="P180" s="9">
        <f t="shared" si="52"/>
        <v>0</v>
      </c>
      <c r="Q180" s="9">
        <f t="shared" si="52"/>
        <v>0</v>
      </c>
      <c r="R180" s="9">
        <f t="shared" si="52"/>
        <v>0</v>
      </c>
      <c r="S180" s="9">
        <f t="shared" si="52"/>
        <v>0</v>
      </c>
      <c r="T180" s="9">
        <f t="shared" si="52"/>
        <v>10</v>
      </c>
      <c r="U180" s="9">
        <f t="shared" si="52"/>
        <v>10</v>
      </c>
      <c r="V180" s="9">
        <f t="shared" si="52"/>
        <v>0</v>
      </c>
      <c r="W180" s="9">
        <f t="shared" si="52"/>
        <v>0</v>
      </c>
    </row>
    <row r="181" ht="17.25" customHeight="1" spans="1:23">
      <c r="A181" s="69">
        <v>21701</v>
      </c>
      <c r="B181" s="69" t="s">
        <v>1675</v>
      </c>
      <c r="C181" s="12"/>
      <c r="D181" s="9">
        <f>SUM(E181:S181)</f>
        <v>0</v>
      </c>
      <c r="E181" s="12"/>
      <c r="F181" s="12"/>
      <c r="G181" s="12"/>
      <c r="H181" s="19">
        <v>10</v>
      </c>
      <c r="I181" s="10"/>
      <c r="J181" s="12"/>
      <c r="K181" s="12"/>
      <c r="L181" s="10"/>
      <c r="M181" s="12">
        <v>-10</v>
      </c>
      <c r="N181" s="12"/>
      <c r="O181" s="10"/>
      <c r="P181" s="12"/>
      <c r="Q181" s="10"/>
      <c r="R181" s="12"/>
      <c r="S181" s="12"/>
      <c r="T181" s="9">
        <f>C181+D181</f>
        <v>0</v>
      </c>
      <c r="U181" s="9">
        <f>'L02'!C1110</f>
        <v>0</v>
      </c>
      <c r="V181" s="9">
        <f>T181-U181</f>
        <v>0</v>
      </c>
      <c r="W181" s="10"/>
    </row>
    <row r="182" ht="17.25" customHeight="1" spans="1:23">
      <c r="A182" s="69">
        <v>21702</v>
      </c>
      <c r="B182" s="69" t="s">
        <v>1678</v>
      </c>
      <c r="C182" s="12"/>
      <c r="D182" s="9">
        <f>SUM(E182:S182)</f>
        <v>0</v>
      </c>
      <c r="E182" s="12"/>
      <c r="F182" s="12"/>
      <c r="G182" s="12"/>
      <c r="H182" s="19"/>
      <c r="I182" s="10"/>
      <c r="J182" s="12"/>
      <c r="K182" s="12"/>
      <c r="L182" s="10"/>
      <c r="M182" s="12"/>
      <c r="N182" s="12"/>
      <c r="O182" s="10"/>
      <c r="P182" s="12"/>
      <c r="Q182" s="10"/>
      <c r="R182" s="12"/>
      <c r="S182" s="12"/>
      <c r="T182" s="9">
        <f>C182+D182</f>
        <v>0</v>
      </c>
      <c r="U182" s="9">
        <f>'L02'!C1117</f>
        <v>0</v>
      </c>
      <c r="V182" s="9">
        <f>T182-U182</f>
        <v>0</v>
      </c>
      <c r="W182" s="10"/>
    </row>
    <row r="183" ht="17.25" customHeight="1" spans="1:23">
      <c r="A183" s="69">
        <v>21703</v>
      </c>
      <c r="B183" s="69" t="s">
        <v>1688</v>
      </c>
      <c r="C183" s="12"/>
      <c r="D183" s="9">
        <f>SUM(E183:S183)</f>
        <v>10</v>
      </c>
      <c r="E183" s="12"/>
      <c r="F183" s="12"/>
      <c r="G183" s="12"/>
      <c r="H183" s="19"/>
      <c r="I183" s="10"/>
      <c r="J183" s="12"/>
      <c r="K183" s="12"/>
      <c r="L183" s="10"/>
      <c r="M183" s="12">
        <v>10</v>
      </c>
      <c r="N183" s="12"/>
      <c r="O183" s="10"/>
      <c r="P183" s="12"/>
      <c r="Q183" s="10"/>
      <c r="R183" s="12"/>
      <c r="S183" s="12"/>
      <c r="T183" s="9">
        <f>C183+D183</f>
        <v>10</v>
      </c>
      <c r="U183" s="9">
        <f>'L02'!C1127</f>
        <v>10</v>
      </c>
      <c r="V183" s="9">
        <f>T183-U183</f>
        <v>0</v>
      </c>
      <c r="W183" s="10"/>
    </row>
    <row r="184" ht="17.25" customHeight="1" spans="1:23">
      <c r="A184" s="69">
        <v>21704</v>
      </c>
      <c r="B184" s="69" t="s">
        <v>1694</v>
      </c>
      <c r="C184" s="12"/>
      <c r="D184" s="9">
        <f>SUM(E184:S184)</f>
        <v>0</v>
      </c>
      <c r="E184" s="12"/>
      <c r="F184" s="12"/>
      <c r="G184" s="12"/>
      <c r="H184" s="19"/>
      <c r="I184" s="10"/>
      <c r="J184" s="12"/>
      <c r="K184" s="12"/>
      <c r="L184" s="10"/>
      <c r="M184" s="12"/>
      <c r="N184" s="12"/>
      <c r="O184" s="10"/>
      <c r="P184" s="12"/>
      <c r="Q184" s="10"/>
      <c r="R184" s="12"/>
      <c r="S184" s="12"/>
      <c r="T184" s="9">
        <f>C184+D184</f>
        <v>0</v>
      </c>
      <c r="U184" s="9">
        <f>'L02'!C1133</f>
        <v>0</v>
      </c>
      <c r="V184" s="9">
        <f>T184-U184</f>
        <v>0</v>
      </c>
      <c r="W184" s="10"/>
    </row>
    <row r="185" ht="17.25" customHeight="1" spans="1:23">
      <c r="A185" s="69">
        <v>21799</v>
      </c>
      <c r="B185" s="69" t="s">
        <v>2195</v>
      </c>
      <c r="C185" s="12"/>
      <c r="D185" s="9">
        <f>SUM(E185:S185)</f>
        <v>0</v>
      </c>
      <c r="E185" s="12"/>
      <c r="F185" s="12"/>
      <c r="G185" s="12"/>
      <c r="H185" s="19"/>
      <c r="I185" s="10"/>
      <c r="J185" s="12"/>
      <c r="K185" s="12"/>
      <c r="L185" s="10"/>
      <c r="M185" s="12"/>
      <c r="N185" s="12"/>
      <c r="O185" s="10"/>
      <c r="P185" s="12"/>
      <c r="Q185" s="10"/>
      <c r="R185" s="12"/>
      <c r="S185" s="12"/>
      <c r="T185" s="9">
        <f>C185+D185</f>
        <v>0</v>
      </c>
      <c r="U185" s="9">
        <f>'L02'!C1136</f>
        <v>0</v>
      </c>
      <c r="V185" s="9">
        <f>T185-U185</f>
        <v>0</v>
      </c>
      <c r="W185" s="10"/>
    </row>
    <row r="186" ht="17.25" customHeight="1" spans="1:23">
      <c r="A186" s="69">
        <v>219</v>
      </c>
      <c r="B186" s="70" t="s">
        <v>1700</v>
      </c>
      <c r="C186" s="9">
        <f t="shared" ref="C186:W186" si="53">SUM(C187:C195)</f>
        <v>0</v>
      </c>
      <c r="D186" s="9">
        <f t="shared" si="53"/>
        <v>0</v>
      </c>
      <c r="E186" s="9">
        <f t="shared" si="53"/>
        <v>0</v>
      </c>
      <c r="F186" s="9">
        <f t="shared" si="53"/>
        <v>0</v>
      </c>
      <c r="G186" s="9">
        <f t="shared" si="53"/>
        <v>0</v>
      </c>
      <c r="H186" s="9">
        <f t="shared" si="53"/>
        <v>0</v>
      </c>
      <c r="I186" s="9">
        <f t="shared" si="53"/>
        <v>0</v>
      </c>
      <c r="J186" s="9">
        <f t="shared" si="53"/>
        <v>0</v>
      </c>
      <c r="K186" s="9">
        <f t="shared" si="53"/>
        <v>0</v>
      </c>
      <c r="L186" s="9">
        <f t="shared" si="53"/>
        <v>0</v>
      </c>
      <c r="M186" s="9">
        <f t="shared" si="53"/>
        <v>0</v>
      </c>
      <c r="N186" s="9">
        <f t="shared" si="53"/>
        <v>0</v>
      </c>
      <c r="O186" s="9">
        <f t="shared" si="53"/>
        <v>0</v>
      </c>
      <c r="P186" s="9">
        <f t="shared" si="53"/>
        <v>0</v>
      </c>
      <c r="Q186" s="9">
        <f t="shared" si="53"/>
        <v>0</v>
      </c>
      <c r="R186" s="9">
        <f t="shared" si="53"/>
        <v>0</v>
      </c>
      <c r="S186" s="9">
        <f t="shared" si="53"/>
        <v>0</v>
      </c>
      <c r="T186" s="9">
        <f t="shared" si="53"/>
        <v>0</v>
      </c>
      <c r="U186" s="9">
        <f t="shared" si="53"/>
        <v>0</v>
      </c>
      <c r="V186" s="9">
        <f t="shared" si="53"/>
        <v>0</v>
      </c>
      <c r="W186" s="9">
        <f t="shared" si="53"/>
        <v>0</v>
      </c>
    </row>
    <row r="187" ht="17.25" customHeight="1" spans="1:23">
      <c r="A187" s="69">
        <v>21901</v>
      </c>
      <c r="B187" s="69" t="s">
        <v>1701</v>
      </c>
      <c r="C187" s="12"/>
      <c r="D187" s="9">
        <f t="shared" ref="D187:D195" si="54">SUM(E187:S187)</f>
        <v>0</v>
      </c>
      <c r="E187" s="12"/>
      <c r="F187" s="12"/>
      <c r="G187" s="12"/>
      <c r="H187" s="19"/>
      <c r="I187" s="10"/>
      <c r="J187" s="12"/>
      <c r="K187" s="12"/>
      <c r="L187" s="10"/>
      <c r="M187" s="12"/>
      <c r="N187" s="12"/>
      <c r="O187" s="10"/>
      <c r="P187" s="12"/>
      <c r="Q187" s="10"/>
      <c r="R187" s="12"/>
      <c r="S187" s="12"/>
      <c r="T187" s="9">
        <f t="shared" ref="T187:T195" si="55">C187+D187</f>
        <v>0</v>
      </c>
      <c r="U187" s="9">
        <f>'L02'!C1140</f>
        <v>0</v>
      </c>
      <c r="V187" s="9">
        <f t="shared" ref="V187:V195" si="56">T187-U187</f>
        <v>0</v>
      </c>
      <c r="W187" s="10"/>
    </row>
    <row r="188" ht="17.25" customHeight="1" spans="1:23">
      <c r="A188" s="69">
        <v>21902</v>
      </c>
      <c r="B188" s="69" t="s">
        <v>1702</v>
      </c>
      <c r="C188" s="12"/>
      <c r="D188" s="9">
        <f t="shared" si="54"/>
        <v>0</v>
      </c>
      <c r="E188" s="12"/>
      <c r="F188" s="12"/>
      <c r="G188" s="12"/>
      <c r="H188" s="19"/>
      <c r="I188" s="10"/>
      <c r="J188" s="12"/>
      <c r="K188" s="12"/>
      <c r="L188" s="10"/>
      <c r="M188" s="12"/>
      <c r="N188" s="12"/>
      <c r="O188" s="10"/>
      <c r="P188" s="12"/>
      <c r="Q188" s="10"/>
      <c r="R188" s="12"/>
      <c r="S188" s="12"/>
      <c r="T188" s="9">
        <f t="shared" si="55"/>
        <v>0</v>
      </c>
      <c r="U188" s="9">
        <f>'L02'!C1141</f>
        <v>0</v>
      </c>
      <c r="V188" s="9">
        <f t="shared" si="56"/>
        <v>0</v>
      </c>
      <c r="W188" s="10"/>
    </row>
    <row r="189" ht="17.25" customHeight="1" spans="1:23">
      <c r="A189" s="69">
        <v>21903</v>
      </c>
      <c r="B189" s="69" t="s">
        <v>1703</v>
      </c>
      <c r="C189" s="12"/>
      <c r="D189" s="9">
        <f t="shared" si="54"/>
        <v>0</v>
      </c>
      <c r="E189" s="12"/>
      <c r="F189" s="12"/>
      <c r="G189" s="12"/>
      <c r="H189" s="19"/>
      <c r="I189" s="10"/>
      <c r="J189" s="12"/>
      <c r="K189" s="12"/>
      <c r="L189" s="10"/>
      <c r="M189" s="12"/>
      <c r="N189" s="12"/>
      <c r="O189" s="10"/>
      <c r="P189" s="12"/>
      <c r="Q189" s="10"/>
      <c r="R189" s="12"/>
      <c r="S189" s="12"/>
      <c r="T189" s="9">
        <f t="shared" si="55"/>
        <v>0</v>
      </c>
      <c r="U189" s="9">
        <f>'L02'!C1142</f>
        <v>0</v>
      </c>
      <c r="V189" s="9">
        <f t="shared" si="56"/>
        <v>0</v>
      </c>
      <c r="W189" s="10"/>
    </row>
    <row r="190" ht="17.25" customHeight="1" spans="1:23">
      <c r="A190" s="69">
        <v>21904</v>
      </c>
      <c r="B190" s="69" t="s">
        <v>1704</v>
      </c>
      <c r="C190" s="12"/>
      <c r="D190" s="9">
        <f t="shared" si="54"/>
        <v>0</v>
      </c>
      <c r="E190" s="12"/>
      <c r="F190" s="12"/>
      <c r="G190" s="12"/>
      <c r="H190" s="19"/>
      <c r="I190" s="10"/>
      <c r="J190" s="12"/>
      <c r="K190" s="12"/>
      <c r="L190" s="10"/>
      <c r="M190" s="12"/>
      <c r="N190" s="12"/>
      <c r="O190" s="10"/>
      <c r="P190" s="12"/>
      <c r="Q190" s="10"/>
      <c r="R190" s="12"/>
      <c r="S190" s="12"/>
      <c r="T190" s="9">
        <f t="shared" si="55"/>
        <v>0</v>
      </c>
      <c r="U190" s="9">
        <f>'L02'!C1143</f>
        <v>0</v>
      </c>
      <c r="V190" s="9">
        <f t="shared" si="56"/>
        <v>0</v>
      </c>
      <c r="W190" s="10"/>
    </row>
    <row r="191" ht="17.25" customHeight="1" spans="1:23">
      <c r="A191" s="69">
        <v>21905</v>
      </c>
      <c r="B191" s="69" t="s">
        <v>1705</v>
      </c>
      <c r="C191" s="12"/>
      <c r="D191" s="9">
        <f t="shared" si="54"/>
        <v>0</v>
      </c>
      <c r="E191" s="12"/>
      <c r="F191" s="12"/>
      <c r="G191" s="12"/>
      <c r="H191" s="19"/>
      <c r="I191" s="10"/>
      <c r="J191" s="12"/>
      <c r="K191" s="12"/>
      <c r="L191" s="10"/>
      <c r="M191" s="12"/>
      <c r="N191" s="12"/>
      <c r="O191" s="10"/>
      <c r="P191" s="12"/>
      <c r="Q191" s="10"/>
      <c r="R191" s="12"/>
      <c r="S191" s="12"/>
      <c r="T191" s="9">
        <f t="shared" si="55"/>
        <v>0</v>
      </c>
      <c r="U191" s="9">
        <f>'L02'!C1144</f>
        <v>0</v>
      </c>
      <c r="V191" s="9">
        <f t="shared" si="56"/>
        <v>0</v>
      </c>
      <c r="W191" s="10"/>
    </row>
    <row r="192" ht="17.25" customHeight="1" spans="1:23">
      <c r="A192" s="69">
        <v>21906</v>
      </c>
      <c r="B192" s="69" t="s">
        <v>1486</v>
      </c>
      <c r="C192" s="12"/>
      <c r="D192" s="9">
        <f t="shared" si="54"/>
        <v>0</v>
      </c>
      <c r="E192" s="12"/>
      <c r="F192" s="12"/>
      <c r="G192" s="12"/>
      <c r="H192" s="19"/>
      <c r="I192" s="10"/>
      <c r="J192" s="12"/>
      <c r="K192" s="12"/>
      <c r="L192" s="10"/>
      <c r="M192" s="12"/>
      <c r="N192" s="12"/>
      <c r="O192" s="10"/>
      <c r="P192" s="12"/>
      <c r="Q192" s="10"/>
      <c r="R192" s="12"/>
      <c r="S192" s="12"/>
      <c r="T192" s="9">
        <f t="shared" si="55"/>
        <v>0</v>
      </c>
      <c r="U192" s="9">
        <f>'L02'!C1145</f>
        <v>0</v>
      </c>
      <c r="V192" s="9">
        <f t="shared" si="56"/>
        <v>0</v>
      </c>
      <c r="W192" s="10"/>
    </row>
    <row r="193" ht="17.25" customHeight="1" spans="1:23">
      <c r="A193" s="69">
        <v>21907</v>
      </c>
      <c r="B193" s="69" t="s">
        <v>1706</v>
      </c>
      <c r="C193" s="12"/>
      <c r="D193" s="9">
        <f t="shared" si="54"/>
        <v>0</v>
      </c>
      <c r="E193" s="12"/>
      <c r="F193" s="12"/>
      <c r="G193" s="12"/>
      <c r="H193" s="19"/>
      <c r="I193" s="10"/>
      <c r="J193" s="12"/>
      <c r="K193" s="12"/>
      <c r="L193" s="10"/>
      <c r="M193" s="12"/>
      <c r="N193" s="12"/>
      <c r="O193" s="10"/>
      <c r="P193" s="12"/>
      <c r="Q193" s="10"/>
      <c r="R193" s="12"/>
      <c r="S193" s="12"/>
      <c r="T193" s="9">
        <f t="shared" si="55"/>
        <v>0</v>
      </c>
      <c r="U193" s="9">
        <f>'L02'!C1146</f>
        <v>0</v>
      </c>
      <c r="V193" s="9">
        <f t="shared" si="56"/>
        <v>0</v>
      </c>
      <c r="W193" s="10"/>
    </row>
    <row r="194" ht="17.25" customHeight="1" spans="1:23">
      <c r="A194" s="69">
        <v>21908</v>
      </c>
      <c r="B194" s="69" t="s">
        <v>1707</v>
      </c>
      <c r="C194" s="12"/>
      <c r="D194" s="9">
        <f t="shared" si="54"/>
        <v>0</v>
      </c>
      <c r="E194" s="12"/>
      <c r="F194" s="12"/>
      <c r="G194" s="12"/>
      <c r="H194" s="19"/>
      <c r="I194" s="10"/>
      <c r="J194" s="12"/>
      <c r="K194" s="12"/>
      <c r="L194" s="10"/>
      <c r="M194" s="12"/>
      <c r="N194" s="12"/>
      <c r="O194" s="10"/>
      <c r="P194" s="12"/>
      <c r="Q194" s="10"/>
      <c r="R194" s="12"/>
      <c r="S194" s="12"/>
      <c r="T194" s="9">
        <f t="shared" si="55"/>
        <v>0</v>
      </c>
      <c r="U194" s="9">
        <f>'L02'!C1147</f>
        <v>0</v>
      </c>
      <c r="V194" s="9">
        <f t="shared" si="56"/>
        <v>0</v>
      </c>
      <c r="W194" s="10"/>
    </row>
    <row r="195" ht="17.25" customHeight="1" spans="1:23">
      <c r="A195" s="69">
        <v>21999</v>
      </c>
      <c r="B195" s="69" t="s">
        <v>1708</v>
      </c>
      <c r="C195" s="12"/>
      <c r="D195" s="9">
        <f t="shared" si="54"/>
        <v>0</v>
      </c>
      <c r="E195" s="12"/>
      <c r="F195" s="12"/>
      <c r="G195" s="12"/>
      <c r="H195" s="19"/>
      <c r="I195" s="10"/>
      <c r="J195" s="12"/>
      <c r="K195" s="12"/>
      <c r="L195" s="10"/>
      <c r="M195" s="12"/>
      <c r="N195" s="12"/>
      <c r="O195" s="10"/>
      <c r="P195" s="12"/>
      <c r="Q195" s="10"/>
      <c r="R195" s="12"/>
      <c r="S195" s="12"/>
      <c r="T195" s="9">
        <f t="shared" si="55"/>
        <v>0</v>
      </c>
      <c r="U195" s="9">
        <f>'L02'!C1148</f>
        <v>0</v>
      </c>
      <c r="V195" s="9">
        <f t="shared" si="56"/>
        <v>0</v>
      </c>
      <c r="W195" s="10"/>
    </row>
    <row r="196" ht="17.25" customHeight="1" spans="1:23">
      <c r="A196" s="69">
        <v>220</v>
      </c>
      <c r="B196" s="70" t="s">
        <v>1709</v>
      </c>
      <c r="C196" s="9">
        <f t="shared" ref="C196:W196" si="57">SUM(C197:C199)</f>
        <v>6784</v>
      </c>
      <c r="D196" s="9">
        <f t="shared" si="57"/>
        <v>13663</v>
      </c>
      <c r="E196" s="9">
        <f t="shared" si="57"/>
        <v>0</v>
      </c>
      <c r="F196" s="9">
        <f t="shared" si="57"/>
        <v>2506</v>
      </c>
      <c r="G196" s="9">
        <f t="shared" si="57"/>
        <v>6030</v>
      </c>
      <c r="H196" s="9">
        <f t="shared" si="57"/>
        <v>5584</v>
      </c>
      <c r="I196" s="9">
        <f t="shared" si="57"/>
        <v>0</v>
      </c>
      <c r="J196" s="9">
        <f t="shared" si="57"/>
        <v>0</v>
      </c>
      <c r="K196" s="9">
        <f t="shared" si="57"/>
        <v>0</v>
      </c>
      <c r="L196" s="9">
        <f t="shared" si="57"/>
        <v>2600</v>
      </c>
      <c r="M196" s="9">
        <f t="shared" si="57"/>
        <v>-3057</v>
      </c>
      <c r="N196" s="9">
        <f t="shared" si="57"/>
        <v>0</v>
      </c>
      <c r="O196" s="9">
        <f t="shared" si="57"/>
        <v>0</v>
      </c>
      <c r="P196" s="9">
        <f t="shared" si="57"/>
        <v>0</v>
      </c>
      <c r="Q196" s="9">
        <f t="shared" si="57"/>
        <v>0</v>
      </c>
      <c r="R196" s="9">
        <f t="shared" si="57"/>
        <v>0</v>
      </c>
      <c r="S196" s="9">
        <f t="shared" si="57"/>
        <v>0</v>
      </c>
      <c r="T196" s="9">
        <f t="shared" si="57"/>
        <v>20447</v>
      </c>
      <c r="U196" s="9">
        <f t="shared" si="57"/>
        <v>20447</v>
      </c>
      <c r="V196" s="9">
        <f t="shared" si="57"/>
        <v>0</v>
      </c>
      <c r="W196" s="9">
        <f t="shared" si="57"/>
        <v>0</v>
      </c>
    </row>
    <row r="197" ht="17.25" customHeight="1" spans="1:23">
      <c r="A197" s="69">
        <v>22001</v>
      </c>
      <c r="B197" s="69" t="s">
        <v>1710</v>
      </c>
      <c r="C197" s="12">
        <v>6784</v>
      </c>
      <c r="D197" s="9">
        <f>SUM(E197:S197)</f>
        <v>13663</v>
      </c>
      <c r="E197" s="12"/>
      <c r="F197" s="12">
        <v>2506</v>
      </c>
      <c r="G197" s="12">
        <v>6030</v>
      </c>
      <c r="H197" s="19">
        <v>5127</v>
      </c>
      <c r="I197" s="10"/>
      <c r="J197" s="12"/>
      <c r="K197" s="12"/>
      <c r="L197" s="10">
        <v>2600</v>
      </c>
      <c r="M197" s="12">
        <v>-2600</v>
      </c>
      <c r="N197" s="12"/>
      <c r="O197" s="10"/>
      <c r="P197" s="12"/>
      <c r="Q197" s="10"/>
      <c r="R197" s="12"/>
      <c r="S197" s="12"/>
      <c r="T197" s="9">
        <f>C197+D197</f>
        <v>20447</v>
      </c>
      <c r="U197" s="9">
        <f>'L02'!C1150</f>
        <v>20447</v>
      </c>
      <c r="V197" s="9">
        <f>T197-U197</f>
        <v>0</v>
      </c>
      <c r="W197" s="10"/>
    </row>
    <row r="198" ht="17.25" customHeight="1" spans="1:23">
      <c r="A198" s="69">
        <v>22005</v>
      </c>
      <c r="B198" s="69" t="s">
        <v>1733</v>
      </c>
      <c r="C198" s="12"/>
      <c r="D198" s="9">
        <f>SUM(E198:S198)</f>
        <v>0</v>
      </c>
      <c r="E198" s="12"/>
      <c r="F198" s="12"/>
      <c r="G198" s="12"/>
      <c r="H198" s="19"/>
      <c r="I198" s="10"/>
      <c r="J198" s="12"/>
      <c r="K198" s="12"/>
      <c r="L198" s="10"/>
      <c r="M198" s="12"/>
      <c r="N198" s="12"/>
      <c r="O198" s="10"/>
      <c r="P198" s="12"/>
      <c r="Q198" s="10"/>
      <c r="R198" s="12"/>
      <c r="S198" s="12"/>
      <c r="T198" s="9">
        <f>C198+D198</f>
        <v>0</v>
      </c>
      <c r="U198" s="9">
        <f>'L02'!C1177</f>
        <v>0</v>
      </c>
      <c r="V198" s="9">
        <f>T198-U198</f>
        <v>0</v>
      </c>
      <c r="W198" s="10"/>
    </row>
    <row r="199" ht="17.25" customHeight="1" spans="1:23">
      <c r="A199" s="69">
        <v>22099</v>
      </c>
      <c r="B199" s="69" t="s">
        <v>2196</v>
      </c>
      <c r="C199" s="12"/>
      <c r="D199" s="9">
        <f>SUM(E199:S199)</f>
        <v>0</v>
      </c>
      <c r="E199" s="12"/>
      <c r="F199" s="12"/>
      <c r="G199" s="12"/>
      <c r="H199" s="19">
        <v>457</v>
      </c>
      <c r="I199" s="10"/>
      <c r="J199" s="12"/>
      <c r="K199" s="12"/>
      <c r="L199" s="10"/>
      <c r="M199" s="12">
        <v>-457</v>
      </c>
      <c r="N199" s="12"/>
      <c r="O199" s="10"/>
      <c r="P199" s="12"/>
      <c r="Q199" s="10"/>
      <c r="R199" s="12"/>
      <c r="S199" s="12"/>
      <c r="T199" s="9">
        <f>C199+D199</f>
        <v>0</v>
      </c>
      <c r="U199" s="9">
        <f>'L02'!C1192</f>
        <v>0</v>
      </c>
      <c r="V199" s="9">
        <f>T199-U199</f>
        <v>0</v>
      </c>
      <c r="W199" s="10"/>
    </row>
    <row r="200" ht="17.25" customHeight="1" spans="1:23">
      <c r="A200" s="69">
        <v>221</v>
      </c>
      <c r="B200" s="70" t="s">
        <v>1747</v>
      </c>
      <c r="C200" s="9">
        <f t="shared" ref="C200:W200" si="58">SUM(C201:C203)</f>
        <v>1329</v>
      </c>
      <c r="D200" s="9">
        <f t="shared" si="58"/>
        <v>6376</v>
      </c>
      <c r="E200" s="9">
        <f t="shared" si="58"/>
        <v>0</v>
      </c>
      <c r="F200" s="9">
        <f t="shared" si="58"/>
        <v>2840</v>
      </c>
      <c r="G200" s="9">
        <f t="shared" si="58"/>
        <v>2350</v>
      </c>
      <c r="H200" s="9">
        <f t="shared" si="58"/>
        <v>1186</v>
      </c>
      <c r="I200" s="9">
        <f t="shared" si="58"/>
        <v>0</v>
      </c>
      <c r="J200" s="9">
        <f t="shared" si="58"/>
        <v>0</v>
      </c>
      <c r="K200" s="9">
        <f t="shared" si="58"/>
        <v>0</v>
      </c>
      <c r="L200" s="9">
        <f t="shared" si="58"/>
        <v>0</v>
      </c>
      <c r="M200" s="9">
        <f t="shared" si="58"/>
        <v>0</v>
      </c>
      <c r="N200" s="9">
        <f t="shared" si="58"/>
        <v>0</v>
      </c>
      <c r="O200" s="9">
        <f t="shared" si="58"/>
        <v>0</v>
      </c>
      <c r="P200" s="9">
        <f t="shared" si="58"/>
        <v>0</v>
      </c>
      <c r="Q200" s="9">
        <f t="shared" si="58"/>
        <v>0</v>
      </c>
      <c r="R200" s="9">
        <f t="shared" si="58"/>
        <v>0</v>
      </c>
      <c r="S200" s="9">
        <f t="shared" si="58"/>
        <v>0</v>
      </c>
      <c r="T200" s="9">
        <f t="shared" si="58"/>
        <v>7705</v>
      </c>
      <c r="U200" s="9">
        <f t="shared" si="58"/>
        <v>7705</v>
      </c>
      <c r="V200" s="9">
        <f t="shared" si="58"/>
        <v>0</v>
      </c>
      <c r="W200" s="9">
        <f t="shared" si="58"/>
        <v>0</v>
      </c>
    </row>
    <row r="201" ht="17.25" customHeight="1" spans="1:23">
      <c r="A201" s="69">
        <v>22101</v>
      </c>
      <c r="B201" s="69" t="s">
        <v>1748</v>
      </c>
      <c r="C201" s="12">
        <v>685</v>
      </c>
      <c r="D201" s="9">
        <f>SUM(E201:S201)</f>
        <v>2073</v>
      </c>
      <c r="E201" s="12"/>
      <c r="F201" s="12"/>
      <c r="G201" s="12">
        <v>2073</v>
      </c>
      <c r="H201" s="19"/>
      <c r="I201" s="10"/>
      <c r="J201" s="12"/>
      <c r="K201" s="12"/>
      <c r="L201" s="10"/>
      <c r="M201" s="12"/>
      <c r="N201" s="12"/>
      <c r="O201" s="10"/>
      <c r="P201" s="12"/>
      <c r="Q201" s="10"/>
      <c r="R201" s="12"/>
      <c r="S201" s="12"/>
      <c r="T201" s="9">
        <f>C201+D201</f>
        <v>2758</v>
      </c>
      <c r="U201" s="9">
        <f>'L02'!C1195</f>
        <v>2758</v>
      </c>
      <c r="V201" s="9">
        <f>T201-U201</f>
        <v>0</v>
      </c>
      <c r="W201" s="10"/>
    </row>
    <row r="202" ht="17.25" customHeight="1" spans="1:23">
      <c r="A202" s="69">
        <v>22102</v>
      </c>
      <c r="B202" s="69" t="s">
        <v>1760</v>
      </c>
      <c r="C202" s="12">
        <v>644</v>
      </c>
      <c r="D202" s="9">
        <f>SUM(E202:S202)</f>
        <v>4303</v>
      </c>
      <c r="E202" s="12"/>
      <c r="F202" s="12">
        <v>2840</v>
      </c>
      <c r="G202" s="12">
        <v>277</v>
      </c>
      <c r="H202" s="19">
        <v>1186</v>
      </c>
      <c r="I202" s="10"/>
      <c r="J202" s="12"/>
      <c r="K202" s="12"/>
      <c r="L202" s="10"/>
      <c r="M202" s="12"/>
      <c r="N202" s="12"/>
      <c r="O202" s="10"/>
      <c r="P202" s="12"/>
      <c r="Q202" s="10"/>
      <c r="R202" s="12"/>
      <c r="S202" s="12"/>
      <c r="T202" s="9">
        <f>C202+D202</f>
        <v>4947</v>
      </c>
      <c r="U202" s="9">
        <f>'L02'!C1207</f>
        <v>4947</v>
      </c>
      <c r="V202" s="9">
        <f>T202-U202</f>
        <v>0</v>
      </c>
      <c r="W202" s="10"/>
    </row>
    <row r="203" ht="17.25" customHeight="1" spans="1:23">
      <c r="A203" s="69">
        <v>22103</v>
      </c>
      <c r="B203" s="69" t="s">
        <v>1764</v>
      </c>
      <c r="C203" s="12"/>
      <c r="D203" s="9">
        <f>SUM(E203:S203)</f>
        <v>0</v>
      </c>
      <c r="E203" s="12"/>
      <c r="F203" s="12"/>
      <c r="G203" s="12"/>
      <c r="H203" s="19"/>
      <c r="I203" s="10"/>
      <c r="J203" s="12"/>
      <c r="K203" s="12"/>
      <c r="L203" s="10"/>
      <c r="M203" s="12"/>
      <c r="N203" s="12"/>
      <c r="O203" s="10"/>
      <c r="P203" s="12"/>
      <c r="Q203" s="10"/>
      <c r="R203" s="12"/>
      <c r="S203" s="12"/>
      <c r="T203" s="9">
        <f>C203+D203</f>
        <v>0</v>
      </c>
      <c r="U203" s="9">
        <f>'L02'!C1211</f>
        <v>0</v>
      </c>
      <c r="V203" s="9">
        <f>T203-U203</f>
        <v>0</v>
      </c>
      <c r="W203" s="10"/>
    </row>
    <row r="204" ht="17.25" customHeight="1" spans="1:23">
      <c r="A204" s="69">
        <v>222</v>
      </c>
      <c r="B204" s="70" t="s">
        <v>1768</v>
      </c>
      <c r="C204" s="9">
        <f t="shared" ref="C204:W204" si="59">SUM(C205:C208)</f>
        <v>310</v>
      </c>
      <c r="D204" s="9">
        <f t="shared" si="59"/>
        <v>441</v>
      </c>
      <c r="E204" s="9">
        <f t="shared" si="59"/>
        <v>0</v>
      </c>
      <c r="F204" s="9">
        <f t="shared" si="59"/>
        <v>0</v>
      </c>
      <c r="G204" s="9">
        <f t="shared" si="59"/>
        <v>441</v>
      </c>
      <c r="H204" s="9">
        <f t="shared" si="59"/>
        <v>0</v>
      </c>
      <c r="I204" s="9">
        <f t="shared" si="59"/>
        <v>0</v>
      </c>
      <c r="J204" s="9">
        <f t="shared" si="59"/>
        <v>0</v>
      </c>
      <c r="K204" s="9">
        <f t="shared" si="59"/>
        <v>0</v>
      </c>
      <c r="L204" s="9">
        <f t="shared" si="59"/>
        <v>0</v>
      </c>
      <c r="M204" s="9">
        <f t="shared" si="59"/>
        <v>0</v>
      </c>
      <c r="N204" s="9">
        <f t="shared" si="59"/>
        <v>0</v>
      </c>
      <c r="O204" s="9">
        <f t="shared" si="59"/>
        <v>0</v>
      </c>
      <c r="P204" s="9">
        <f t="shared" si="59"/>
        <v>0</v>
      </c>
      <c r="Q204" s="9">
        <f t="shared" si="59"/>
        <v>0</v>
      </c>
      <c r="R204" s="9">
        <f t="shared" si="59"/>
        <v>0</v>
      </c>
      <c r="S204" s="9">
        <f t="shared" si="59"/>
        <v>0</v>
      </c>
      <c r="T204" s="9">
        <f t="shared" si="59"/>
        <v>751</v>
      </c>
      <c r="U204" s="9">
        <f t="shared" si="59"/>
        <v>550</v>
      </c>
      <c r="V204" s="9">
        <f t="shared" si="59"/>
        <v>201</v>
      </c>
      <c r="W204" s="9">
        <f t="shared" si="59"/>
        <v>201</v>
      </c>
    </row>
    <row r="205" ht="17.25" customHeight="1" spans="1:23">
      <c r="A205" s="69">
        <v>22201</v>
      </c>
      <c r="B205" s="69" t="s">
        <v>1769</v>
      </c>
      <c r="C205" s="12">
        <v>310</v>
      </c>
      <c r="D205" s="9">
        <f>SUM(E205:S205)</f>
        <v>441</v>
      </c>
      <c r="E205" s="12"/>
      <c r="F205" s="12"/>
      <c r="G205" s="12">
        <v>441</v>
      </c>
      <c r="H205" s="19"/>
      <c r="I205" s="10"/>
      <c r="J205" s="12"/>
      <c r="K205" s="12"/>
      <c r="L205" s="10"/>
      <c r="M205" s="12"/>
      <c r="N205" s="12"/>
      <c r="O205" s="10"/>
      <c r="P205" s="12"/>
      <c r="Q205" s="10"/>
      <c r="R205" s="12"/>
      <c r="S205" s="12"/>
      <c r="T205" s="9">
        <f>C205+D205</f>
        <v>751</v>
      </c>
      <c r="U205" s="9">
        <f>'L02'!C1216</f>
        <v>550</v>
      </c>
      <c r="V205" s="9">
        <f>T205-U205</f>
        <v>201</v>
      </c>
      <c r="W205" s="10">
        <v>201</v>
      </c>
    </row>
    <row r="206" ht="17.25" customHeight="1" spans="1:23">
      <c r="A206" s="69">
        <v>22203</v>
      </c>
      <c r="B206" s="69" t="s">
        <v>1783</v>
      </c>
      <c r="C206" s="12"/>
      <c r="D206" s="9">
        <f>SUM(E206:S206)</f>
        <v>0</v>
      </c>
      <c r="E206" s="12"/>
      <c r="F206" s="12"/>
      <c r="G206" s="12"/>
      <c r="H206" s="19"/>
      <c r="I206" s="10"/>
      <c r="J206" s="12"/>
      <c r="K206" s="12"/>
      <c r="L206" s="10"/>
      <c r="M206" s="12"/>
      <c r="N206" s="12"/>
      <c r="O206" s="10"/>
      <c r="P206" s="12"/>
      <c r="Q206" s="10"/>
      <c r="R206" s="12"/>
      <c r="S206" s="12"/>
      <c r="T206" s="9">
        <f>C206+D206</f>
        <v>0</v>
      </c>
      <c r="U206" s="9">
        <f>'L02'!C1234</f>
        <v>0</v>
      </c>
      <c r="V206" s="9">
        <f>T206-U206</f>
        <v>0</v>
      </c>
      <c r="W206" s="10"/>
    </row>
    <row r="207" ht="17.25" customHeight="1" spans="1:23">
      <c r="A207" s="69">
        <v>22204</v>
      </c>
      <c r="B207" s="69" t="s">
        <v>1790</v>
      </c>
      <c r="C207" s="12"/>
      <c r="D207" s="9">
        <f>SUM(E207:S207)</f>
        <v>0</v>
      </c>
      <c r="E207" s="12"/>
      <c r="F207" s="12"/>
      <c r="G207" s="12"/>
      <c r="H207" s="19"/>
      <c r="I207" s="10"/>
      <c r="J207" s="12"/>
      <c r="K207" s="12"/>
      <c r="L207" s="10"/>
      <c r="M207" s="12"/>
      <c r="N207" s="12"/>
      <c r="O207" s="10"/>
      <c r="P207" s="12"/>
      <c r="Q207" s="10"/>
      <c r="R207" s="12"/>
      <c r="S207" s="12"/>
      <c r="T207" s="9">
        <f>C207+D207</f>
        <v>0</v>
      </c>
      <c r="U207" s="9">
        <f>'L02'!C1241</f>
        <v>0</v>
      </c>
      <c r="V207" s="9">
        <f>T207-U207</f>
        <v>0</v>
      </c>
      <c r="W207" s="10"/>
    </row>
    <row r="208" ht="17.25" customHeight="1" spans="1:23">
      <c r="A208" s="69">
        <v>22205</v>
      </c>
      <c r="B208" s="69" t="s">
        <v>1796</v>
      </c>
      <c r="C208" s="12"/>
      <c r="D208" s="9">
        <f>SUM(E208:S208)</f>
        <v>0</v>
      </c>
      <c r="E208" s="12"/>
      <c r="F208" s="12"/>
      <c r="G208" s="12"/>
      <c r="H208" s="19"/>
      <c r="I208" s="10"/>
      <c r="J208" s="12"/>
      <c r="K208" s="12"/>
      <c r="L208" s="10"/>
      <c r="M208" s="12"/>
      <c r="N208" s="12"/>
      <c r="O208" s="10"/>
      <c r="P208" s="12"/>
      <c r="Q208" s="10"/>
      <c r="R208" s="12"/>
      <c r="S208" s="12"/>
      <c r="T208" s="9">
        <f>C208+D208</f>
        <v>0</v>
      </c>
      <c r="U208" s="9">
        <f>'L02'!C1247</f>
        <v>0</v>
      </c>
      <c r="V208" s="9">
        <f>T208-U208</f>
        <v>0</v>
      </c>
      <c r="W208" s="10"/>
    </row>
    <row r="209" ht="17.25" customHeight="1" spans="1:23">
      <c r="A209" s="69">
        <v>224</v>
      </c>
      <c r="B209" s="70" t="s">
        <v>1809</v>
      </c>
      <c r="C209" s="9">
        <f t="shared" ref="C209:W209" si="60">SUM(C210:C216)</f>
        <v>1004</v>
      </c>
      <c r="D209" s="9">
        <f t="shared" si="60"/>
        <v>1884</v>
      </c>
      <c r="E209" s="9">
        <f t="shared" si="60"/>
        <v>0</v>
      </c>
      <c r="F209" s="9">
        <f t="shared" si="60"/>
        <v>1291</v>
      </c>
      <c r="G209" s="9">
        <f t="shared" si="60"/>
        <v>322</v>
      </c>
      <c r="H209" s="9">
        <f t="shared" si="60"/>
        <v>3</v>
      </c>
      <c r="I209" s="9">
        <f t="shared" si="60"/>
        <v>0</v>
      </c>
      <c r="J209" s="9">
        <f t="shared" si="60"/>
        <v>0</v>
      </c>
      <c r="K209" s="9">
        <f t="shared" si="60"/>
        <v>0</v>
      </c>
      <c r="L209" s="9">
        <f t="shared" si="60"/>
        <v>0</v>
      </c>
      <c r="M209" s="9">
        <f t="shared" si="60"/>
        <v>268</v>
      </c>
      <c r="N209" s="9">
        <f t="shared" si="60"/>
        <v>0</v>
      </c>
      <c r="O209" s="9">
        <f t="shared" si="60"/>
        <v>0</v>
      </c>
      <c r="P209" s="9">
        <f t="shared" si="60"/>
        <v>0</v>
      </c>
      <c r="Q209" s="9">
        <f t="shared" si="60"/>
        <v>0</v>
      </c>
      <c r="R209" s="9">
        <f t="shared" si="60"/>
        <v>0</v>
      </c>
      <c r="S209" s="9">
        <f t="shared" si="60"/>
        <v>0</v>
      </c>
      <c r="T209" s="9">
        <f t="shared" si="60"/>
        <v>2888</v>
      </c>
      <c r="U209" s="9">
        <f t="shared" si="60"/>
        <v>2888</v>
      </c>
      <c r="V209" s="9">
        <f t="shared" si="60"/>
        <v>0</v>
      </c>
      <c r="W209" s="9">
        <f t="shared" si="60"/>
        <v>0</v>
      </c>
    </row>
    <row r="210" ht="17.25" customHeight="1" spans="1:23">
      <c r="A210" s="69">
        <v>22401</v>
      </c>
      <c r="B210" s="69" t="s">
        <v>1810</v>
      </c>
      <c r="C210" s="12">
        <v>513</v>
      </c>
      <c r="D210" s="9">
        <f t="shared" ref="D210:D217" si="61">SUM(E210:S210)</f>
        <v>266</v>
      </c>
      <c r="E210" s="12"/>
      <c r="F210" s="12"/>
      <c r="G210" s="12"/>
      <c r="H210" s="19">
        <v>3</v>
      </c>
      <c r="I210" s="10"/>
      <c r="J210" s="12"/>
      <c r="K210" s="12"/>
      <c r="L210" s="10"/>
      <c r="M210" s="12">
        <v>263</v>
      </c>
      <c r="N210" s="12"/>
      <c r="O210" s="10"/>
      <c r="P210" s="12"/>
      <c r="Q210" s="10"/>
      <c r="R210" s="12"/>
      <c r="S210" s="12"/>
      <c r="T210" s="9">
        <f t="shared" ref="T210:T217" si="62">C210+D210</f>
        <v>779</v>
      </c>
      <c r="U210" s="9">
        <f>'L02'!C1261</f>
        <v>779</v>
      </c>
      <c r="V210" s="9">
        <f t="shared" ref="V210:V217" si="63">T210-U210</f>
        <v>0</v>
      </c>
      <c r="W210" s="10"/>
    </row>
    <row r="211" ht="17.25" customHeight="1" spans="1:23">
      <c r="A211" s="69">
        <v>22402</v>
      </c>
      <c r="B211" s="69" t="s">
        <v>1817</v>
      </c>
      <c r="C211" s="12">
        <v>491</v>
      </c>
      <c r="D211" s="9">
        <f t="shared" si="61"/>
        <v>392</v>
      </c>
      <c r="E211" s="12"/>
      <c r="F211" s="12">
        <v>392</v>
      </c>
      <c r="G211" s="12"/>
      <c r="H211" s="19"/>
      <c r="I211" s="10"/>
      <c r="J211" s="12"/>
      <c r="K211" s="12"/>
      <c r="L211" s="10"/>
      <c r="M211" s="12"/>
      <c r="N211" s="12"/>
      <c r="O211" s="10"/>
      <c r="P211" s="12"/>
      <c r="Q211" s="10"/>
      <c r="R211" s="12"/>
      <c r="S211" s="12"/>
      <c r="T211" s="9">
        <f t="shared" si="62"/>
        <v>883</v>
      </c>
      <c r="U211" s="9">
        <f>'L02'!C1272</f>
        <v>883</v>
      </c>
      <c r="V211" s="9">
        <f t="shared" si="63"/>
        <v>0</v>
      </c>
      <c r="W211" s="10"/>
    </row>
    <row r="212" ht="17.25" customHeight="1" spans="1:23">
      <c r="A212" s="69">
        <v>22404</v>
      </c>
      <c r="B212" s="69" t="s">
        <v>1820</v>
      </c>
      <c r="C212" s="12"/>
      <c r="D212" s="9">
        <f t="shared" si="61"/>
        <v>0</v>
      </c>
      <c r="E212" s="12"/>
      <c r="F212" s="12"/>
      <c r="G212" s="12"/>
      <c r="H212" s="19"/>
      <c r="I212" s="10"/>
      <c r="J212" s="12"/>
      <c r="K212" s="12"/>
      <c r="L212" s="10"/>
      <c r="M212" s="12"/>
      <c r="N212" s="12"/>
      <c r="O212" s="10"/>
      <c r="P212" s="12"/>
      <c r="Q212" s="10"/>
      <c r="R212" s="12"/>
      <c r="S212" s="12"/>
      <c r="T212" s="9">
        <f t="shared" si="62"/>
        <v>0</v>
      </c>
      <c r="U212" s="9">
        <f>'L02'!C1279</f>
        <v>0</v>
      </c>
      <c r="V212" s="9">
        <f t="shared" si="63"/>
        <v>0</v>
      </c>
      <c r="W212" s="10"/>
    </row>
    <row r="213" ht="17.25" customHeight="1" spans="1:23">
      <c r="A213" s="69">
        <v>22405</v>
      </c>
      <c r="B213" s="69" t="s">
        <v>1824</v>
      </c>
      <c r="C213" s="12"/>
      <c r="D213" s="9">
        <f t="shared" si="61"/>
        <v>14</v>
      </c>
      <c r="E213" s="12"/>
      <c r="F213" s="12"/>
      <c r="G213" s="12">
        <v>14</v>
      </c>
      <c r="H213" s="19"/>
      <c r="I213" s="10"/>
      <c r="J213" s="12"/>
      <c r="K213" s="12"/>
      <c r="L213" s="10"/>
      <c r="M213" s="12"/>
      <c r="N213" s="12"/>
      <c r="O213" s="10"/>
      <c r="P213" s="12"/>
      <c r="Q213" s="10"/>
      <c r="R213" s="12"/>
      <c r="S213" s="12"/>
      <c r="T213" s="9">
        <f t="shared" si="62"/>
        <v>14</v>
      </c>
      <c r="U213" s="9">
        <f>'L02'!C1287</f>
        <v>14</v>
      </c>
      <c r="V213" s="9">
        <f t="shared" si="63"/>
        <v>0</v>
      </c>
      <c r="W213" s="10"/>
    </row>
    <row r="214" ht="17.25" customHeight="1" spans="1:23">
      <c r="A214" s="69">
        <v>22406</v>
      </c>
      <c r="B214" s="69" t="s">
        <v>1834</v>
      </c>
      <c r="C214" s="12"/>
      <c r="D214" s="9">
        <f t="shared" si="61"/>
        <v>215</v>
      </c>
      <c r="E214" s="12"/>
      <c r="F214" s="12"/>
      <c r="G214" s="12">
        <v>210</v>
      </c>
      <c r="H214" s="19"/>
      <c r="I214" s="10"/>
      <c r="J214" s="12"/>
      <c r="K214" s="12"/>
      <c r="L214" s="10"/>
      <c r="M214" s="12">
        <v>5</v>
      </c>
      <c r="N214" s="12"/>
      <c r="O214" s="10"/>
      <c r="P214" s="12"/>
      <c r="Q214" s="10"/>
      <c r="R214" s="12"/>
      <c r="S214" s="12"/>
      <c r="T214" s="9">
        <f t="shared" si="62"/>
        <v>215</v>
      </c>
      <c r="U214" s="9">
        <f>'L02'!C1300</f>
        <v>215</v>
      </c>
      <c r="V214" s="9">
        <f t="shared" si="63"/>
        <v>0</v>
      </c>
      <c r="W214" s="10"/>
    </row>
    <row r="215" ht="17.25" customHeight="1" spans="1:23">
      <c r="A215" s="69">
        <v>22407</v>
      </c>
      <c r="B215" s="69" t="s">
        <v>1838</v>
      </c>
      <c r="C215" s="12"/>
      <c r="D215" s="9">
        <f t="shared" si="61"/>
        <v>899</v>
      </c>
      <c r="E215" s="12"/>
      <c r="F215" s="12">
        <v>899</v>
      </c>
      <c r="G215" s="12"/>
      <c r="H215" s="19"/>
      <c r="I215" s="10"/>
      <c r="J215" s="12"/>
      <c r="K215" s="12"/>
      <c r="L215" s="10"/>
      <c r="M215" s="12"/>
      <c r="N215" s="12"/>
      <c r="O215" s="10"/>
      <c r="P215" s="12"/>
      <c r="Q215" s="10"/>
      <c r="R215" s="12"/>
      <c r="S215" s="12"/>
      <c r="T215" s="9">
        <f t="shared" si="62"/>
        <v>899</v>
      </c>
      <c r="U215" s="9">
        <f>'L02'!C1304</f>
        <v>899</v>
      </c>
      <c r="V215" s="9">
        <f t="shared" si="63"/>
        <v>0</v>
      </c>
      <c r="W215" s="10"/>
    </row>
    <row r="216" ht="17.25" customHeight="1" spans="1:23">
      <c r="A216" s="69">
        <v>22499</v>
      </c>
      <c r="B216" s="69" t="s">
        <v>2197</v>
      </c>
      <c r="C216" s="12"/>
      <c r="D216" s="9">
        <f t="shared" si="61"/>
        <v>98</v>
      </c>
      <c r="E216" s="12"/>
      <c r="F216" s="12"/>
      <c r="G216" s="12">
        <v>98</v>
      </c>
      <c r="H216" s="19"/>
      <c r="I216" s="10"/>
      <c r="J216" s="12"/>
      <c r="K216" s="12"/>
      <c r="L216" s="10"/>
      <c r="M216" s="12"/>
      <c r="N216" s="12"/>
      <c r="O216" s="10"/>
      <c r="P216" s="12"/>
      <c r="Q216" s="10"/>
      <c r="R216" s="12"/>
      <c r="S216" s="12"/>
      <c r="T216" s="9">
        <f t="shared" si="62"/>
        <v>98</v>
      </c>
      <c r="U216" s="9">
        <f>'L02'!C1308</f>
        <v>98</v>
      </c>
      <c r="V216" s="9">
        <f t="shared" si="63"/>
        <v>0</v>
      </c>
      <c r="W216" s="10"/>
    </row>
    <row r="217" ht="17.25" customHeight="1" spans="1:23">
      <c r="A217" s="69">
        <v>227</v>
      </c>
      <c r="B217" s="70" t="s">
        <v>2198</v>
      </c>
      <c r="C217" s="12">
        <v>2600</v>
      </c>
      <c r="D217" s="9">
        <f t="shared" si="61"/>
        <v>-2600</v>
      </c>
      <c r="E217" s="12"/>
      <c r="F217" s="12"/>
      <c r="G217" s="12"/>
      <c r="H217" s="19"/>
      <c r="I217" s="10"/>
      <c r="J217" s="12"/>
      <c r="K217" s="12"/>
      <c r="L217" s="10">
        <v>-2600</v>
      </c>
      <c r="M217" s="12"/>
      <c r="N217" s="12"/>
      <c r="O217" s="10"/>
      <c r="P217" s="12"/>
      <c r="Q217" s="10"/>
      <c r="R217" s="12"/>
      <c r="S217" s="12"/>
      <c r="T217" s="9">
        <f t="shared" si="62"/>
        <v>0</v>
      </c>
      <c r="U217" s="9">
        <f>ML!A36</f>
        <v>0</v>
      </c>
      <c r="V217" s="9">
        <f t="shared" si="63"/>
        <v>0</v>
      </c>
      <c r="W217" s="10"/>
    </row>
    <row r="218" ht="17.25" customHeight="1" spans="1:23">
      <c r="A218" s="69">
        <v>229</v>
      </c>
      <c r="B218" s="70" t="s">
        <v>1844</v>
      </c>
      <c r="C218" s="9">
        <f t="shared" ref="C218:W218" si="64">SUM(C219:C220)</f>
        <v>0</v>
      </c>
      <c r="D218" s="9">
        <f t="shared" si="64"/>
        <v>339</v>
      </c>
      <c r="E218" s="9">
        <f t="shared" si="64"/>
        <v>0</v>
      </c>
      <c r="F218" s="9">
        <f t="shared" si="64"/>
        <v>147</v>
      </c>
      <c r="G218" s="9">
        <f t="shared" si="64"/>
        <v>28</v>
      </c>
      <c r="H218" s="9">
        <f t="shared" si="64"/>
        <v>0</v>
      </c>
      <c r="I218" s="9">
        <f t="shared" si="64"/>
        <v>0</v>
      </c>
      <c r="J218" s="9">
        <f t="shared" si="64"/>
        <v>0</v>
      </c>
      <c r="K218" s="9">
        <f t="shared" si="64"/>
        <v>0</v>
      </c>
      <c r="L218" s="9">
        <f t="shared" si="64"/>
        <v>0</v>
      </c>
      <c r="M218" s="9">
        <f t="shared" si="64"/>
        <v>164</v>
      </c>
      <c r="N218" s="9">
        <f t="shared" si="64"/>
        <v>0</v>
      </c>
      <c r="O218" s="9">
        <f t="shared" si="64"/>
        <v>0</v>
      </c>
      <c r="P218" s="9">
        <f t="shared" si="64"/>
        <v>0</v>
      </c>
      <c r="Q218" s="9">
        <f t="shared" si="64"/>
        <v>0</v>
      </c>
      <c r="R218" s="9">
        <f t="shared" si="64"/>
        <v>0</v>
      </c>
      <c r="S218" s="9">
        <f t="shared" si="64"/>
        <v>0</v>
      </c>
      <c r="T218" s="9">
        <f t="shared" si="64"/>
        <v>339</v>
      </c>
      <c r="U218" s="9">
        <f t="shared" si="64"/>
        <v>339</v>
      </c>
      <c r="V218" s="9">
        <f t="shared" si="64"/>
        <v>0</v>
      </c>
      <c r="W218" s="9">
        <f t="shared" si="64"/>
        <v>0</v>
      </c>
    </row>
    <row r="219" ht="17.25" customHeight="1" spans="1:23">
      <c r="A219" s="69">
        <v>22902</v>
      </c>
      <c r="B219" s="69" t="s">
        <v>2199</v>
      </c>
      <c r="C219" s="12"/>
      <c r="D219" s="9">
        <f>SUM(E219:S219)</f>
        <v>0</v>
      </c>
      <c r="E219" s="12"/>
      <c r="F219" s="12"/>
      <c r="G219" s="12"/>
      <c r="H219" s="19"/>
      <c r="I219" s="10"/>
      <c r="J219" s="12"/>
      <c r="K219" s="12"/>
      <c r="L219" s="10"/>
      <c r="M219" s="12"/>
      <c r="N219" s="12"/>
      <c r="O219" s="10"/>
      <c r="P219" s="12"/>
      <c r="Q219" s="10"/>
      <c r="R219" s="12"/>
      <c r="S219" s="12"/>
      <c r="T219" s="9">
        <f>C219+D219</f>
        <v>0</v>
      </c>
      <c r="U219" s="9">
        <f>ML!A36</f>
        <v>0</v>
      </c>
      <c r="V219" s="9">
        <f>T219-U219</f>
        <v>0</v>
      </c>
      <c r="W219" s="10"/>
    </row>
    <row r="220" ht="17.25" customHeight="1" spans="1:23">
      <c r="A220" s="69">
        <v>22999</v>
      </c>
      <c r="B220" s="69" t="s">
        <v>1845</v>
      </c>
      <c r="C220" s="12"/>
      <c r="D220" s="9">
        <f>SUM(E220:S220)</f>
        <v>339</v>
      </c>
      <c r="E220" s="12"/>
      <c r="F220" s="12">
        <v>147</v>
      </c>
      <c r="G220" s="12">
        <v>28</v>
      </c>
      <c r="H220" s="19"/>
      <c r="I220" s="10"/>
      <c r="J220" s="12"/>
      <c r="K220" s="12"/>
      <c r="L220" s="10"/>
      <c r="M220" s="12">
        <v>164</v>
      </c>
      <c r="N220" s="12"/>
      <c r="O220" s="10"/>
      <c r="P220" s="12"/>
      <c r="Q220" s="10"/>
      <c r="R220" s="12"/>
      <c r="S220" s="12"/>
      <c r="T220" s="9">
        <f>C220+D220</f>
        <v>339</v>
      </c>
      <c r="U220" s="9">
        <f>'L02'!C1311</f>
        <v>339</v>
      </c>
      <c r="V220" s="9">
        <f>T220-U220</f>
        <v>0</v>
      </c>
      <c r="W220" s="10"/>
    </row>
    <row r="221" ht="17.25" customHeight="1" spans="1:23">
      <c r="A221" s="69">
        <v>232</v>
      </c>
      <c r="B221" s="70" t="s">
        <v>1847</v>
      </c>
      <c r="C221" s="9">
        <f t="shared" ref="C221:W221" si="65">SUM(C222:C224)</f>
        <v>3000</v>
      </c>
      <c r="D221" s="9">
        <f t="shared" si="65"/>
        <v>-1515</v>
      </c>
      <c r="E221" s="9">
        <f t="shared" si="65"/>
        <v>0</v>
      </c>
      <c r="F221" s="9">
        <f t="shared" si="65"/>
        <v>0</v>
      </c>
      <c r="G221" s="9">
        <f t="shared" si="65"/>
        <v>0</v>
      </c>
      <c r="H221" s="9">
        <f t="shared" si="65"/>
        <v>0</v>
      </c>
      <c r="I221" s="9">
        <f t="shared" si="65"/>
        <v>0</v>
      </c>
      <c r="J221" s="9">
        <f t="shared" si="65"/>
        <v>0</v>
      </c>
      <c r="K221" s="9">
        <f t="shared" si="65"/>
        <v>0</v>
      </c>
      <c r="L221" s="9">
        <f t="shared" si="65"/>
        <v>0</v>
      </c>
      <c r="M221" s="9">
        <f t="shared" si="65"/>
        <v>-1515</v>
      </c>
      <c r="N221" s="9">
        <f t="shared" si="65"/>
        <v>0</v>
      </c>
      <c r="O221" s="9">
        <f t="shared" si="65"/>
        <v>0</v>
      </c>
      <c r="P221" s="9">
        <f t="shared" si="65"/>
        <v>0</v>
      </c>
      <c r="Q221" s="9">
        <f t="shared" si="65"/>
        <v>0</v>
      </c>
      <c r="R221" s="9">
        <f t="shared" si="65"/>
        <v>0</v>
      </c>
      <c r="S221" s="9">
        <f t="shared" si="65"/>
        <v>0</v>
      </c>
      <c r="T221" s="9">
        <f t="shared" si="65"/>
        <v>1485</v>
      </c>
      <c r="U221" s="9">
        <f t="shared" si="65"/>
        <v>1485</v>
      </c>
      <c r="V221" s="9">
        <f t="shared" si="65"/>
        <v>0</v>
      </c>
      <c r="W221" s="9">
        <f t="shared" si="65"/>
        <v>0</v>
      </c>
    </row>
    <row r="222" ht="17.25" customHeight="1" spans="1:23">
      <c r="A222" s="69">
        <v>23201</v>
      </c>
      <c r="B222" s="69" t="s">
        <v>2200</v>
      </c>
      <c r="C222" s="12"/>
      <c r="D222" s="9">
        <f>SUM(E222:S222)</f>
        <v>0</v>
      </c>
      <c r="E222" s="12"/>
      <c r="F222" s="12"/>
      <c r="G222" s="12"/>
      <c r="H222" s="19"/>
      <c r="I222" s="10"/>
      <c r="J222" s="12"/>
      <c r="K222" s="12"/>
      <c r="L222" s="10"/>
      <c r="M222" s="12"/>
      <c r="N222" s="12"/>
      <c r="O222" s="10"/>
      <c r="P222" s="12"/>
      <c r="Q222" s="10"/>
      <c r="R222" s="12"/>
      <c r="S222" s="12"/>
      <c r="T222" s="9">
        <f>C222+D222</f>
        <v>0</v>
      </c>
      <c r="U222" s="9">
        <f>'L02'!C1314</f>
        <v>0</v>
      </c>
      <c r="V222" s="9">
        <f>T222-U222</f>
        <v>0</v>
      </c>
      <c r="W222" s="10"/>
    </row>
    <row r="223" ht="17.25" customHeight="1" spans="1:23">
      <c r="A223" s="69">
        <v>23202</v>
      </c>
      <c r="B223" s="69" t="s">
        <v>1850</v>
      </c>
      <c r="C223" s="12"/>
      <c r="D223" s="9">
        <f>SUM(E223:S223)</f>
        <v>0</v>
      </c>
      <c r="E223" s="12"/>
      <c r="F223" s="12"/>
      <c r="G223" s="12"/>
      <c r="H223" s="19"/>
      <c r="I223" s="10"/>
      <c r="J223" s="12"/>
      <c r="K223" s="12"/>
      <c r="L223" s="10"/>
      <c r="M223" s="12"/>
      <c r="N223" s="12"/>
      <c r="O223" s="10"/>
      <c r="P223" s="12"/>
      <c r="Q223" s="10"/>
      <c r="R223" s="12"/>
      <c r="S223" s="12"/>
      <c r="T223" s="9">
        <f>C223+D223</f>
        <v>0</v>
      </c>
      <c r="U223" s="9">
        <f>'L02'!C1316</f>
        <v>0</v>
      </c>
      <c r="V223" s="9">
        <f>T223-U223</f>
        <v>0</v>
      </c>
      <c r="W223" s="10"/>
    </row>
    <row r="224" ht="17.25" customHeight="1" spans="1:23">
      <c r="A224" s="69">
        <v>23203</v>
      </c>
      <c r="B224" s="69" t="s">
        <v>1855</v>
      </c>
      <c r="C224" s="12">
        <v>3000</v>
      </c>
      <c r="D224" s="9">
        <f>SUM(E224:S224)</f>
        <v>-1515</v>
      </c>
      <c r="E224" s="12"/>
      <c r="F224" s="12"/>
      <c r="G224" s="12"/>
      <c r="H224" s="19"/>
      <c r="I224" s="10"/>
      <c r="J224" s="12"/>
      <c r="K224" s="12"/>
      <c r="L224" s="10"/>
      <c r="M224" s="12">
        <v>-1515</v>
      </c>
      <c r="N224" s="12"/>
      <c r="O224" s="10"/>
      <c r="P224" s="12"/>
      <c r="Q224" s="10"/>
      <c r="R224" s="12"/>
      <c r="S224" s="12"/>
      <c r="T224" s="9">
        <f>C224+D224</f>
        <v>1485</v>
      </c>
      <c r="U224" s="9">
        <f>'L02'!C1321</f>
        <v>1485</v>
      </c>
      <c r="V224" s="9">
        <f>T224-U224</f>
        <v>0</v>
      </c>
      <c r="W224" s="10"/>
    </row>
    <row r="225" ht="17.25" customHeight="1" spans="1:23">
      <c r="A225" s="69">
        <v>233</v>
      </c>
      <c r="B225" s="70" t="s">
        <v>1860</v>
      </c>
      <c r="C225" s="9">
        <f t="shared" ref="C225:W225" si="66">SUM(C226:C228)</f>
        <v>5</v>
      </c>
      <c r="D225" s="9">
        <f t="shared" si="66"/>
        <v>7</v>
      </c>
      <c r="E225" s="9">
        <f t="shared" si="66"/>
        <v>0</v>
      </c>
      <c r="F225" s="9">
        <f t="shared" si="66"/>
        <v>7</v>
      </c>
      <c r="G225" s="9">
        <f t="shared" si="66"/>
        <v>0</v>
      </c>
      <c r="H225" s="9">
        <f t="shared" si="66"/>
        <v>0</v>
      </c>
      <c r="I225" s="9">
        <f t="shared" si="66"/>
        <v>0</v>
      </c>
      <c r="J225" s="9">
        <f t="shared" si="66"/>
        <v>0</v>
      </c>
      <c r="K225" s="9">
        <f t="shared" si="66"/>
        <v>0</v>
      </c>
      <c r="L225" s="9">
        <f t="shared" si="66"/>
        <v>0</v>
      </c>
      <c r="M225" s="9">
        <f t="shared" si="66"/>
        <v>0</v>
      </c>
      <c r="N225" s="9">
        <f t="shared" si="66"/>
        <v>0</v>
      </c>
      <c r="O225" s="9">
        <f t="shared" si="66"/>
        <v>0</v>
      </c>
      <c r="P225" s="9">
        <f t="shared" si="66"/>
        <v>0</v>
      </c>
      <c r="Q225" s="9">
        <f t="shared" si="66"/>
        <v>0</v>
      </c>
      <c r="R225" s="9">
        <f t="shared" si="66"/>
        <v>0</v>
      </c>
      <c r="S225" s="9">
        <f t="shared" si="66"/>
        <v>0</v>
      </c>
      <c r="T225" s="9">
        <f t="shared" si="66"/>
        <v>12</v>
      </c>
      <c r="U225" s="9">
        <f t="shared" si="66"/>
        <v>12</v>
      </c>
      <c r="V225" s="9">
        <f t="shared" si="66"/>
        <v>0</v>
      </c>
      <c r="W225" s="9">
        <f t="shared" si="66"/>
        <v>0</v>
      </c>
    </row>
    <row r="226" ht="17.25" customHeight="1" spans="1:23">
      <c r="A226" s="69">
        <v>23301</v>
      </c>
      <c r="B226" s="69" t="s">
        <v>2201</v>
      </c>
      <c r="C226" s="12"/>
      <c r="D226" s="9">
        <f>SUM(E226:S226)</f>
        <v>0</v>
      </c>
      <c r="E226" s="12"/>
      <c r="F226" s="12"/>
      <c r="G226" s="12"/>
      <c r="H226" s="19"/>
      <c r="I226" s="10"/>
      <c r="J226" s="12"/>
      <c r="K226" s="12"/>
      <c r="L226" s="10"/>
      <c r="M226" s="12"/>
      <c r="N226" s="12"/>
      <c r="O226" s="10"/>
      <c r="P226" s="12"/>
      <c r="Q226" s="10"/>
      <c r="R226" s="12"/>
      <c r="S226" s="12"/>
      <c r="T226" s="9">
        <f>C226+D226</f>
        <v>0</v>
      </c>
      <c r="U226" s="9">
        <f>'L02'!C1327</f>
        <v>0</v>
      </c>
      <c r="V226" s="9">
        <f>T226-U226</f>
        <v>0</v>
      </c>
      <c r="W226" s="10"/>
    </row>
    <row r="227" ht="17.25" customHeight="1" spans="1:23">
      <c r="A227" s="69">
        <v>23302</v>
      </c>
      <c r="B227" s="69" t="s">
        <v>2202</v>
      </c>
      <c r="C227" s="12"/>
      <c r="D227" s="9">
        <f>SUM(E227:S227)</f>
        <v>0</v>
      </c>
      <c r="E227" s="12"/>
      <c r="F227" s="12"/>
      <c r="G227" s="12"/>
      <c r="H227" s="19"/>
      <c r="I227" s="10"/>
      <c r="J227" s="12"/>
      <c r="K227" s="12"/>
      <c r="L227" s="10"/>
      <c r="M227" s="12"/>
      <c r="N227" s="12"/>
      <c r="O227" s="10"/>
      <c r="P227" s="12"/>
      <c r="Q227" s="10"/>
      <c r="R227" s="12"/>
      <c r="S227" s="12"/>
      <c r="T227" s="9">
        <f>C227+D227</f>
        <v>0</v>
      </c>
      <c r="U227" s="9">
        <f>'L02'!C1329</f>
        <v>0</v>
      </c>
      <c r="V227" s="9">
        <f>T227-U227</f>
        <v>0</v>
      </c>
      <c r="W227" s="10"/>
    </row>
    <row r="228" ht="17.25" customHeight="1" spans="1:23">
      <c r="A228" s="69">
        <v>23303</v>
      </c>
      <c r="B228" s="69" t="s">
        <v>2203</v>
      </c>
      <c r="C228" s="12">
        <v>5</v>
      </c>
      <c r="D228" s="9">
        <f>SUM(E228:S228)</f>
        <v>7</v>
      </c>
      <c r="E228" s="12"/>
      <c r="F228" s="12">
        <v>7</v>
      </c>
      <c r="G228" s="12"/>
      <c r="H228" s="19"/>
      <c r="I228" s="10"/>
      <c r="J228" s="12"/>
      <c r="K228" s="12"/>
      <c r="L228" s="10"/>
      <c r="M228" s="12"/>
      <c r="N228" s="12"/>
      <c r="O228" s="10"/>
      <c r="P228" s="12"/>
      <c r="Q228" s="10"/>
      <c r="R228" s="12"/>
      <c r="S228" s="12"/>
      <c r="T228" s="9">
        <f>C228+D228</f>
        <v>12</v>
      </c>
      <c r="U228" s="9">
        <f>'L02'!C1331</f>
        <v>12</v>
      </c>
      <c r="V228" s="9">
        <f>T228-U228</f>
        <v>0</v>
      </c>
      <c r="W228" s="10"/>
    </row>
  </sheetData>
  <sheetProtection autoFilter="0" objects="1"/>
  <mergeCells count="27">
    <mergeCell ref="A1:W1"/>
    <mergeCell ref="A2:W2"/>
    <mergeCell ref="A3:W3"/>
    <mergeCell ref="D4:S4"/>
    <mergeCell ref="A4:A6"/>
    <mergeCell ref="B4:B6"/>
    <mergeCell ref="C4: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4:T6"/>
    <mergeCell ref="U4:U6"/>
    <mergeCell ref="V4:V6"/>
    <mergeCell ref="W4:W6"/>
  </mergeCells>
  <dataValidations count="1">
    <dataValidation type="decimal" operator="between" allowBlank="1" showInputMessage="1" showErrorMessage="1" sqref="C7:W228">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3.125" style="1" customWidth="1"/>
  </cols>
  <sheetData>
    <row r="1" ht="19.5" customHeight="1" spans="1:5">
      <c r="A1" s="49"/>
      <c r="B1" s="49"/>
      <c r="C1" s="49"/>
      <c r="D1" s="49"/>
      <c r="E1" s="49"/>
    </row>
    <row r="2" ht="19.5" customHeight="1" spans="1:5">
      <c r="A2" s="49"/>
      <c r="B2" s="49"/>
      <c r="C2" s="49"/>
      <c r="D2" s="49"/>
      <c r="E2" s="49"/>
    </row>
    <row r="3" ht="19.5" customHeight="1" spans="1:5">
      <c r="A3" s="49"/>
      <c r="B3" s="49"/>
      <c r="C3" s="49"/>
      <c r="D3" s="49"/>
      <c r="E3" s="49"/>
    </row>
    <row r="4" ht="19.5" customHeight="1" spans="1:5">
      <c r="A4" s="49"/>
      <c r="B4" s="49"/>
      <c r="C4" s="49"/>
      <c r="D4" s="49"/>
      <c r="E4" s="49"/>
    </row>
    <row r="5" ht="19.5" customHeight="1" spans="1:5">
      <c r="A5" s="49"/>
      <c r="B5" s="49"/>
      <c r="C5" s="49"/>
      <c r="D5" s="49"/>
      <c r="E5" s="49"/>
    </row>
    <row r="6" ht="19.5" customHeight="1" spans="1:5">
      <c r="A6" s="49"/>
      <c r="B6" s="49"/>
      <c r="C6" s="49"/>
      <c r="D6" s="49"/>
      <c r="E6" s="49"/>
    </row>
    <row r="7" ht="19.5" customHeight="1" spans="1:5">
      <c r="A7" s="49"/>
      <c r="B7" s="49"/>
      <c r="C7" s="49"/>
      <c r="D7" s="49"/>
      <c r="E7" s="49"/>
    </row>
    <row r="8" ht="19.5" customHeight="1" spans="1:5">
      <c r="A8" s="49"/>
      <c r="B8" s="49"/>
      <c r="C8" s="49"/>
      <c r="D8" s="49"/>
      <c r="E8" s="49"/>
    </row>
    <row r="9" ht="46.5" customHeight="1" spans="1:5">
      <c r="A9" s="50" t="s">
        <v>164</v>
      </c>
      <c r="B9" s="50"/>
      <c r="C9" s="50"/>
      <c r="D9" s="50"/>
      <c r="E9" s="50"/>
    </row>
    <row r="10" ht="19.5" customHeight="1" spans="1:5">
      <c r="A10" s="49"/>
      <c r="B10" s="49"/>
      <c r="C10" s="49"/>
      <c r="D10" s="49"/>
      <c r="E10" s="49"/>
    </row>
    <row r="11" ht="19.5" customHeight="1" spans="1:5">
      <c r="A11" s="49"/>
      <c r="B11" s="49"/>
      <c r="C11" s="49"/>
      <c r="D11" s="49"/>
      <c r="E11" s="49"/>
    </row>
    <row r="12" ht="19.5" customHeight="1" spans="1:5">
      <c r="A12" s="49"/>
      <c r="B12" s="49"/>
      <c r="C12" s="49"/>
      <c r="D12" s="49"/>
      <c r="E12" s="49"/>
    </row>
    <row r="13" ht="19.5" customHeight="1" spans="1:5">
      <c r="A13" s="49"/>
      <c r="B13" s="49"/>
      <c r="C13" s="49"/>
      <c r="D13" s="49"/>
      <c r="E13" s="49"/>
    </row>
    <row r="14" ht="19.5" customHeight="1" spans="1:5">
      <c r="A14" s="49"/>
      <c r="B14" s="49"/>
      <c r="C14" s="49"/>
      <c r="D14" s="49"/>
      <c r="E14" s="49"/>
    </row>
    <row r="15" ht="19.5" customHeight="1" spans="1:5">
      <c r="A15" s="49"/>
      <c r="B15" s="49"/>
      <c r="C15" s="49"/>
      <c r="D15" s="49"/>
      <c r="E15" s="49"/>
    </row>
    <row r="16" ht="19.5" customHeight="1" spans="1:5">
      <c r="A16" s="49"/>
      <c r="B16" s="49"/>
      <c r="C16" s="49"/>
      <c r="D16" s="49"/>
      <c r="E16" s="49"/>
    </row>
    <row r="17" ht="19.5" customHeight="1" spans="1:5">
      <c r="A17" s="49"/>
      <c r="B17" s="49"/>
      <c r="C17" s="49"/>
      <c r="D17" s="49"/>
      <c r="E17" s="49"/>
    </row>
    <row r="18" ht="19.5" customHeight="1" spans="1:5">
      <c r="A18" s="49"/>
      <c r="B18" s="49"/>
      <c r="C18" s="49"/>
      <c r="D18" s="49"/>
      <c r="E18" s="49"/>
    </row>
    <row r="19" ht="19.5" customHeight="1" spans="1:5">
      <c r="A19" s="49"/>
      <c r="B19" s="49"/>
      <c r="C19" s="49"/>
      <c r="D19" s="49"/>
      <c r="E19" s="49"/>
    </row>
    <row r="20" ht="19.5" customHeight="1" spans="1:5">
      <c r="A20" s="49"/>
      <c r="B20" s="49"/>
      <c r="C20" s="49"/>
      <c r="D20" s="49"/>
      <c r="E20" s="49"/>
    </row>
  </sheetData>
  <sheetProtection autoFilter="0" objects="1"/>
  <mergeCells count="1">
    <mergeCell ref="A9:E9"/>
  </mergeCell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showGridLines="0" showZeros="0" defaultGridColor="0" colorId="8" workbookViewId="0">
      <selection activeCell="A1" sqref="A1:C1"/>
    </sheetView>
  </sheetViews>
  <sheetFormatPr defaultColWidth="12.125" defaultRowHeight="15.6" customHeight="1" outlineLevelCol="2"/>
  <cols>
    <col min="1" max="1" width="10.75" style="1" customWidth="1"/>
    <col min="2" max="2" width="59" style="1" customWidth="1"/>
    <col min="3" max="3" width="22.5" style="1" customWidth="1"/>
  </cols>
  <sheetData>
    <row r="1" ht="40.5" customHeight="1" spans="1:3">
      <c r="A1" s="22" t="str">
        <f>'##BASEINFO'!$B$2&amp;"度"&amp;'##BASEINFO'!$B$7&amp;"政府性基金预算收入决算录入表"</f>
        <v>2024年度凤翔区政府性基金预算收入决算录入表</v>
      </c>
      <c r="B1" s="22"/>
      <c r="C1" s="22"/>
    </row>
    <row r="2" ht="17.25" customHeight="1" spans="1:3">
      <c r="A2" s="89"/>
      <c r="B2" s="89"/>
      <c r="C2" s="23" t="s">
        <v>163</v>
      </c>
    </row>
    <row r="3" ht="17.25" customHeight="1" spans="1:3">
      <c r="A3" s="89"/>
      <c r="B3" s="89"/>
      <c r="C3" s="23" t="str">
        <f>"单位："&amp;'##BASEINFO'!$B$19</f>
        <v>单位：万元</v>
      </c>
    </row>
    <row r="4" ht="17.25" customHeight="1" spans="1:3">
      <c r="A4" s="5" t="s">
        <v>181</v>
      </c>
      <c r="B4" s="5" t="s">
        <v>182</v>
      </c>
      <c r="C4" s="5" t="s">
        <v>183</v>
      </c>
    </row>
    <row r="5" ht="17.25" customHeight="1" spans="1:3">
      <c r="A5" s="42"/>
      <c r="B5" s="5" t="s">
        <v>2204</v>
      </c>
      <c r="C5" s="9">
        <f>SUM(C6,C58)</f>
        <v>10842</v>
      </c>
    </row>
    <row r="6" ht="17.25" customHeight="1" spans="1:3">
      <c r="A6" s="8">
        <v>10301</v>
      </c>
      <c r="B6" s="26" t="s">
        <v>2205</v>
      </c>
      <c r="C6" s="9">
        <f>SUM(C7,C10:C17,C23:C24,C27:C30,C33:C35,C38:C42,C45:C46,C54:C57)</f>
        <v>10497</v>
      </c>
    </row>
    <row r="7" ht="17.25" customHeight="1" spans="1:3">
      <c r="A7" s="8">
        <v>1030102</v>
      </c>
      <c r="B7" s="26" t="s">
        <v>2206</v>
      </c>
      <c r="C7" s="9">
        <f>SUM(C8:C9)</f>
        <v>0</v>
      </c>
    </row>
    <row r="8" ht="17.25" customHeight="1" spans="1:3">
      <c r="A8" s="8">
        <v>103010201</v>
      </c>
      <c r="B8" s="11" t="s">
        <v>2207</v>
      </c>
      <c r="C8" s="19"/>
    </row>
    <row r="9" ht="17.25" customHeight="1" spans="1:3">
      <c r="A9" s="8">
        <v>103010202</v>
      </c>
      <c r="B9" s="11" t="s">
        <v>2208</v>
      </c>
      <c r="C9" s="19"/>
    </row>
    <row r="10" ht="17.25" customHeight="1" spans="1:3">
      <c r="A10" s="8">
        <v>1030106</v>
      </c>
      <c r="B10" s="26" t="s">
        <v>2209</v>
      </c>
      <c r="C10" s="19"/>
    </row>
    <row r="11" ht="17.25" customHeight="1" spans="1:3">
      <c r="A11" s="8">
        <v>1030110</v>
      </c>
      <c r="B11" s="26" t="s">
        <v>2210</v>
      </c>
      <c r="C11" s="19"/>
    </row>
    <row r="12" ht="17.25" customHeight="1" spans="1:3">
      <c r="A12" s="8">
        <v>1030112</v>
      </c>
      <c r="B12" s="26" t="s">
        <v>2211</v>
      </c>
      <c r="C12" s="19"/>
    </row>
    <row r="13" ht="17.25" customHeight="1" spans="1:3">
      <c r="A13" s="8">
        <v>1030121</v>
      </c>
      <c r="B13" s="26" t="s">
        <v>2212</v>
      </c>
      <c r="C13" s="19"/>
    </row>
    <row r="14" ht="17.25" customHeight="1" spans="1:3">
      <c r="A14" s="8">
        <v>1030129</v>
      </c>
      <c r="B14" s="26" t="s">
        <v>2213</v>
      </c>
      <c r="C14" s="19"/>
    </row>
    <row r="15" ht="17.25" customHeight="1" spans="1:3">
      <c r="A15" s="8">
        <v>1030146</v>
      </c>
      <c r="B15" s="26" t="s">
        <v>2214</v>
      </c>
      <c r="C15" s="19">
        <v>394</v>
      </c>
    </row>
    <row r="16" ht="17.25" customHeight="1" spans="1:3">
      <c r="A16" s="8">
        <v>1030147</v>
      </c>
      <c r="B16" s="26" t="s">
        <v>2215</v>
      </c>
      <c r="C16" s="19">
        <v>416</v>
      </c>
    </row>
    <row r="17" ht="17.25" customHeight="1" spans="1:3">
      <c r="A17" s="8">
        <v>1030148</v>
      </c>
      <c r="B17" s="26" t="s">
        <v>2216</v>
      </c>
      <c r="C17" s="9">
        <f>SUM(C18:C22)</f>
        <v>8150</v>
      </c>
    </row>
    <row r="18" ht="17.25" customHeight="1" spans="1:3">
      <c r="A18" s="8">
        <v>103014801</v>
      </c>
      <c r="B18" s="11" t="s">
        <v>2217</v>
      </c>
      <c r="C18" s="19">
        <v>7628</v>
      </c>
    </row>
    <row r="19" ht="17.25" customHeight="1" spans="1:3">
      <c r="A19" s="8">
        <v>103014802</v>
      </c>
      <c r="B19" s="11" t="s">
        <v>2218</v>
      </c>
      <c r="C19" s="19">
        <v>352</v>
      </c>
    </row>
    <row r="20" ht="17.25" customHeight="1" spans="1:3">
      <c r="A20" s="8">
        <v>103014803</v>
      </c>
      <c r="B20" s="11" t="s">
        <v>2219</v>
      </c>
      <c r="C20" s="19">
        <v>321</v>
      </c>
    </row>
    <row r="21" ht="17.25" customHeight="1" spans="1:3">
      <c r="A21" s="8">
        <v>103014898</v>
      </c>
      <c r="B21" s="11" t="s">
        <v>2220</v>
      </c>
      <c r="C21" s="19">
        <v>-151</v>
      </c>
    </row>
    <row r="22" ht="17.25" customHeight="1" spans="1:3">
      <c r="A22" s="8">
        <v>103014899</v>
      </c>
      <c r="B22" s="11" t="s">
        <v>2221</v>
      </c>
      <c r="C22" s="19"/>
    </row>
    <row r="23" ht="17.25" customHeight="1" spans="1:3">
      <c r="A23" s="8">
        <v>1030149</v>
      </c>
      <c r="B23" s="26" t="s">
        <v>2222</v>
      </c>
      <c r="C23" s="19"/>
    </row>
    <row r="24" ht="17.25" customHeight="1" spans="1:3">
      <c r="A24" s="8">
        <v>1030150</v>
      </c>
      <c r="B24" s="26" t="s">
        <v>2223</v>
      </c>
      <c r="C24" s="9">
        <f>SUM(C25:C26)</f>
        <v>0</v>
      </c>
    </row>
    <row r="25" ht="17.25" customHeight="1" spans="1:3">
      <c r="A25" s="8">
        <v>103015001</v>
      </c>
      <c r="B25" s="11" t="s">
        <v>2224</v>
      </c>
      <c r="C25" s="19"/>
    </row>
    <row r="26" ht="17.25" customHeight="1" spans="1:3">
      <c r="A26" s="8">
        <v>103015002</v>
      </c>
      <c r="B26" s="11" t="s">
        <v>2225</v>
      </c>
      <c r="C26" s="19"/>
    </row>
    <row r="27" ht="17.25" customHeight="1" spans="1:3">
      <c r="A27" s="8">
        <v>1030152</v>
      </c>
      <c r="B27" s="26" t="s">
        <v>2226</v>
      </c>
      <c r="C27" s="19"/>
    </row>
    <row r="28" ht="17.25" customHeight="1" spans="1:3">
      <c r="A28" s="8">
        <v>1030153</v>
      </c>
      <c r="B28" s="26" t="s">
        <v>2227</v>
      </c>
      <c r="C28" s="19"/>
    </row>
    <row r="29" ht="17.25" customHeight="1" spans="1:3">
      <c r="A29" s="8">
        <v>1030154</v>
      </c>
      <c r="B29" s="26" t="s">
        <v>2228</v>
      </c>
      <c r="C29" s="19"/>
    </row>
    <row r="30" ht="17.25" customHeight="1" spans="1:3">
      <c r="A30" s="8">
        <v>1030155</v>
      </c>
      <c r="B30" s="26" t="s">
        <v>2229</v>
      </c>
      <c r="C30" s="9">
        <f>SUM(C31:C32)</f>
        <v>0</v>
      </c>
    </row>
    <row r="31" ht="17.25" customHeight="1" spans="1:3">
      <c r="A31" s="8">
        <v>103015501</v>
      </c>
      <c r="B31" s="11" t="s">
        <v>2230</v>
      </c>
      <c r="C31" s="19"/>
    </row>
    <row r="32" ht="17.25" customHeight="1" spans="1:3">
      <c r="A32" s="8">
        <v>103015502</v>
      </c>
      <c r="B32" s="11" t="s">
        <v>2231</v>
      </c>
      <c r="C32" s="19"/>
    </row>
    <row r="33" ht="17.25" customHeight="1" spans="1:3">
      <c r="A33" s="8">
        <v>1030156</v>
      </c>
      <c r="B33" s="26" t="s">
        <v>2232</v>
      </c>
      <c r="C33" s="19">
        <v>1153</v>
      </c>
    </row>
    <row r="34" ht="17.25" customHeight="1" spans="1:3">
      <c r="A34" s="8">
        <v>1030157</v>
      </c>
      <c r="B34" s="26" t="s">
        <v>2233</v>
      </c>
      <c r="C34" s="19"/>
    </row>
    <row r="35" ht="17.25" customHeight="1" spans="1:3">
      <c r="A35" s="8">
        <v>1030158</v>
      </c>
      <c r="B35" s="26" t="s">
        <v>2234</v>
      </c>
      <c r="C35" s="9">
        <f>SUM(C36:C37)</f>
        <v>0</v>
      </c>
    </row>
    <row r="36" ht="17.25" customHeight="1" spans="1:3">
      <c r="A36" s="8">
        <v>103015801</v>
      </c>
      <c r="B36" s="11" t="s">
        <v>2235</v>
      </c>
      <c r="C36" s="19"/>
    </row>
    <row r="37" ht="17.25" customHeight="1" spans="1:3">
      <c r="A37" s="8">
        <v>103015803</v>
      </c>
      <c r="B37" s="11" t="s">
        <v>2236</v>
      </c>
      <c r="C37" s="19"/>
    </row>
    <row r="38" ht="17.25" customHeight="1" spans="1:3">
      <c r="A38" s="8">
        <v>1030159</v>
      </c>
      <c r="B38" s="26" t="s">
        <v>2237</v>
      </c>
      <c r="C38" s="19"/>
    </row>
    <row r="39" ht="17.25" customHeight="1" spans="1:3">
      <c r="A39" s="8">
        <v>1030166</v>
      </c>
      <c r="B39" s="26" t="s">
        <v>2238</v>
      </c>
      <c r="C39" s="19"/>
    </row>
    <row r="40" ht="17.25" customHeight="1" spans="1:3">
      <c r="A40" s="8">
        <v>1030168</v>
      </c>
      <c r="B40" s="26" t="s">
        <v>2239</v>
      </c>
      <c r="C40" s="19"/>
    </row>
    <row r="41" ht="17.25" customHeight="1" spans="1:3">
      <c r="A41" s="8">
        <v>1030171</v>
      </c>
      <c r="B41" s="26" t="s">
        <v>2240</v>
      </c>
      <c r="C41" s="19"/>
    </row>
    <row r="42" ht="17.25" customHeight="1" spans="1:3">
      <c r="A42" s="8">
        <v>1030175</v>
      </c>
      <c r="B42" s="26" t="s">
        <v>2241</v>
      </c>
      <c r="C42" s="9">
        <f>SUM(C43:C44)</f>
        <v>0</v>
      </c>
    </row>
    <row r="43" ht="17.25" customHeight="1" spans="1:3">
      <c r="A43" s="8">
        <v>103017501</v>
      </c>
      <c r="B43" s="11" t="s">
        <v>2242</v>
      </c>
      <c r="C43" s="19"/>
    </row>
    <row r="44" ht="17.25" customHeight="1" spans="1:3">
      <c r="A44" s="8">
        <v>103017502</v>
      </c>
      <c r="B44" s="11" t="s">
        <v>2243</v>
      </c>
      <c r="C44" s="19"/>
    </row>
    <row r="45" ht="17.25" customHeight="1" spans="1:3">
      <c r="A45" s="8">
        <v>1030178</v>
      </c>
      <c r="B45" s="26" t="s">
        <v>2244</v>
      </c>
      <c r="C45" s="19">
        <v>384</v>
      </c>
    </row>
    <row r="46" ht="17.25" customHeight="1" spans="1:3">
      <c r="A46" s="8">
        <v>1030180</v>
      </c>
      <c r="B46" s="26" t="s">
        <v>2245</v>
      </c>
      <c r="C46" s="9">
        <f>SUM(C47:C53)</f>
        <v>0</v>
      </c>
    </row>
    <row r="47" ht="17.25" customHeight="1" spans="1:3">
      <c r="A47" s="8">
        <v>103018001</v>
      </c>
      <c r="B47" s="11" t="s">
        <v>2246</v>
      </c>
      <c r="C47" s="19"/>
    </row>
    <row r="48" ht="17.25" customHeight="1" spans="1:3">
      <c r="A48" s="8">
        <v>103018002</v>
      </c>
      <c r="B48" s="11" t="s">
        <v>2247</v>
      </c>
      <c r="C48" s="19"/>
    </row>
    <row r="49" ht="17.25" customHeight="1" spans="1:3">
      <c r="A49" s="8">
        <v>103018003</v>
      </c>
      <c r="B49" s="11" t="s">
        <v>2248</v>
      </c>
      <c r="C49" s="19"/>
    </row>
    <row r="50" ht="17.25" customHeight="1" spans="1:3">
      <c r="A50" s="8">
        <v>103018004</v>
      </c>
      <c r="B50" s="11" t="s">
        <v>2249</v>
      </c>
      <c r="C50" s="19"/>
    </row>
    <row r="51" ht="17.25" customHeight="1" spans="1:3">
      <c r="A51" s="8">
        <v>103018005</v>
      </c>
      <c r="B51" s="11" t="s">
        <v>2250</v>
      </c>
      <c r="C51" s="19"/>
    </row>
    <row r="52" ht="17.25" customHeight="1" spans="1:3">
      <c r="A52" s="8">
        <v>103018006</v>
      </c>
      <c r="B52" s="11" t="s">
        <v>2251</v>
      </c>
      <c r="C52" s="19"/>
    </row>
    <row r="53" ht="17.25" customHeight="1" spans="1:3">
      <c r="A53" s="8">
        <v>103018007</v>
      </c>
      <c r="B53" s="11" t="s">
        <v>2252</v>
      </c>
      <c r="C53" s="37"/>
    </row>
    <row r="54" ht="17.25" customHeight="1" spans="1:3">
      <c r="A54" s="8">
        <v>1030181</v>
      </c>
      <c r="B54" s="46" t="s">
        <v>2253</v>
      </c>
      <c r="C54" s="37"/>
    </row>
    <row r="55" ht="17.25" customHeight="1" spans="1:3">
      <c r="A55" s="69">
        <v>1030182</v>
      </c>
      <c r="B55" s="90" t="s">
        <v>2254</v>
      </c>
      <c r="C55" s="19"/>
    </row>
    <row r="56" ht="17.25" customHeight="1" spans="1:3">
      <c r="A56" s="69">
        <v>1030183</v>
      </c>
      <c r="B56" s="90" t="s">
        <v>2255</v>
      </c>
      <c r="C56" s="19"/>
    </row>
    <row r="57" ht="17.25" customHeight="1" spans="1:3">
      <c r="A57" s="69">
        <v>1030199</v>
      </c>
      <c r="B57" s="90" t="s">
        <v>2256</v>
      </c>
      <c r="C57" s="19"/>
    </row>
    <row r="58" ht="17.25" customHeight="1" spans="1:3">
      <c r="A58" s="8">
        <v>10310</v>
      </c>
      <c r="B58" s="46" t="s">
        <v>2257</v>
      </c>
      <c r="C58" s="9">
        <f>SUM(C59:C61,C65:C70,C73:C74)</f>
        <v>345</v>
      </c>
    </row>
    <row r="59" ht="17.25" customHeight="1" spans="1:3">
      <c r="A59" s="8">
        <v>1031003</v>
      </c>
      <c r="B59" s="46" t="s">
        <v>2258</v>
      </c>
      <c r="C59" s="19"/>
    </row>
    <row r="60" ht="17.25" customHeight="1" spans="1:3">
      <c r="A60" s="8">
        <v>1031005</v>
      </c>
      <c r="B60" s="46" t="s">
        <v>2259</v>
      </c>
      <c r="C60" s="19"/>
    </row>
    <row r="61" ht="17.25" customHeight="1" spans="1:3">
      <c r="A61" s="8">
        <v>1031006</v>
      </c>
      <c r="B61" s="26" t="s">
        <v>2260</v>
      </c>
      <c r="C61" s="55">
        <f>SUM(C62:C64)</f>
        <v>0</v>
      </c>
    </row>
    <row r="62" ht="17.25" customHeight="1" spans="1:3">
      <c r="A62" s="8">
        <v>103100601</v>
      </c>
      <c r="B62" s="11" t="s">
        <v>2261</v>
      </c>
      <c r="C62" s="19"/>
    </row>
    <row r="63" ht="17.25" customHeight="1" spans="1:3">
      <c r="A63" s="8">
        <v>103100602</v>
      </c>
      <c r="B63" s="11" t="s">
        <v>2262</v>
      </c>
      <c r="C63" s="19"/>
    </row>
    <row r="64" ht="17.25" customHeight="1" spans="1:3">
      <c r="A64" s="8">
        <v>103100699</v>
      </c>
      <c r="B64" s="11" t="s">
        <v>2263</v>
      </c>
      <c r="C64" s="19"/>
    </row>
    <row r="65" ht="17.25" customHeight="1" spans="1:3">
      <c r="A65" s="8">
        <v>1031008</v>
      </c>
      <c r="B65" s="26" t="s">
        <v>2264</v>
      </c>
      <c r="C65" s="19"/>
    </row>
    <row r="66" ht="17.25" customHeight="1" spans="1:3">
      <c r="A66" s="8">
        <v>1031009</v>
      </c>
      <c r="B66" s="26" t="s">
        <v>2265</v>
      </c>
      <c r="C66" s="19"/>
    </row>
    <row r="67" ht="17.25" customHeight="1" spans="1:3">
      <c r="A67" s="8">
        <v>1031010</v>
      </c>
      <c r="B67" s="26" t="s">
        <v>2266</v>
      </c>
      <c r="C67" s="19"/>
    </row>
    <row r="68" ht="17.25" customHeight="1" spans="1:3">
      <c r="A68" s="8">
        <v>1031011</v>
      </c>
      <c r="B68" s="26" t="s">
        <v>2267</v>
      </c>
      <c r="C68" s="19"/>
    </row>
    <row r="69" ht="17.25" customHeight="1" spans="1:3">
      <c r="A69" s="8">
        <v>1031012</v>
      </c>
      <c r="B69" s="26" t="s">
        <v>2268</v>
      </c>
      <c r="C69" s="19"/>
    </row>
    <row r="70" ht="17.25" customHeight="1" spans="1:3">
      <c r="A70" s="8">
        <v>1031013</v>
      </c>
      <c r="B70" s="26" t="s">
        <v>2269</v>
      </c>
      <c r="C70" s="9">
        <f>SUM(C71:C72)</f>
        <v>0</v>
      </c>
    </row>
    <row r="71" ht="17.25" customHeight="1" spans="1:3">
      <c r="A71" s="8">
        <v>103101301</v>
      </c>
      <c r="B71" s="11" t="s">
        <v>2270</v>
      </c>
      <c r="C71" s="19"/>
    </row>
    <row r="72" ht="17.25" customHeight="1" spans="1:3">
      <c r="A72" s="8">
        <v>103101399</v>
      </c>
      <c r="B72" s="11" t="s">
        <v>2271</v>
      </c>
      <c r="C72" s="19"/>
    </row>
    <row r="73" ht="17.25" customHeight="1" spans="1:3">
      <c r="A73" s="8">
        <v>1031014</v>
      </c>
      <c r="B73" s="26" t="s">
        <v>2272</v>
      </c>
      <c r="C73" s="19"/>
    </row>
    <row r="74" ht="17.25" customHeight="1" spans="1:3">
      <c r="A74" s="8">
        <v>1031099</v>
      </c>
      <c r="B74" s="26" t="s">
        <v>2273</v>
      </c>
      <c r="C74" s="9">
        <f>SUM(C75:C76)</f>
        <v>345</v>
      </c>
    </row>
    <row r="75" ht="17.25" customHeight="1" spans="1:3">
      <c r="A75" s="8">
        <v>103109998</v>
      </c>
      <c r="B75" s="11" t="s">
        <v>2274</v>
      </c>
      <c r="C75" s="19">
        <v>345</v>
      </c>
    </row>
    <row r="76" ht="17.25" customHeight="1" spans="1:3">
      <c r="A76" s="8">
        <v>103109999</v>
      </c>
      <c r="B76" s="11" t="s">
        <v>2275</v>
      </c>
      <c r="C76" s="19"/>
    </row>
  </sheetData>
  <sheetProtection autoFilter="0" objects="1"/>
  <mergeCells count="1">
    <mergeCell ref="A1:C1"/>
  </mergeCells>
  <dataValidations count="1">
    <dataValidation type="decimal" operator="between" allowBlank="1" showInputMessage="1" showErrorMessage="1" sqref="C5:C76">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showGridLines="0" showZeros="0" defaultGridColor="0" colorId="8" workbookViewId="0">
      <selection activeCell="A1" sqref="A1:C1"/>
    </sheetView>
  </sheetViews>
  <sheetFormatPr defaultColWidth="12.125" defaultRowHeight="15.6" customHeight="1" outlineLevelCol="2"/>
  <cols>
    <col min="1" max="1" width="9.5" style="1" customWidth="1"/>
    <col min="2" max="2" width="57.25" style="1" customWidth="1"/>
    <col min="3" max="3" width="22.5" style="1" customWidth="1"/>
  </cols>
  <sheetData>
    <row r="1" ht="44.25" customHeight="1" spans="1:3">
      <c r="A1" s="22" t="str">
        <f>'##BASEINFO'!$B$2&amp;"度"&amp;'##BASEINFO'!$B$7&amp;"政府性基金预算支出决算功能分类录入表"</f>
        <v>2024年度凤翔区政府性基金预算支出决算功能分类录入表</v>
      </c>
      <c r="B1" s="22"/>
      <c r="C1" s="22"/>
    </row>
    <row r="2" ht="17.25" customHeight="1" spans="1:3">
      <c r="A2" s="89"/>
      <c r="B2" s="89"/>
      <c r="C2" s="23" t="s">
        <v>165</v>
      </c>
    </row>
    <row r="3" ht="17.25" customHeight="1" spans="1:3">
      <c r="A3" s="89"/>
      <c r="B3" s="89"/>
      <c r="C3" s="23" t="str">
        <f>"单位："&amp;'##BASEINFO'!$B$19</f>
        <v>单位：万元</v>
      </c>
    </row>
    <row r="4" ht="16.5" customHeight="1" spans="1:3">
      <c r="A4" s="5" t="s">
        <v>181</v>
      </c>
      <c r="B4" s="5" t="s">
        <v>182</v>
      </c>
      <c r="C4" s="5" t="s">
        <v>183</v>
      </c>
    </row>
    <row r="5" ht="16.5" customHeight="1" spans="1:3">
      <c r="A5" s="42"/>
      <c r="B5" s="5" t="s">
        <v>2276</v>
      </c>
      <c r="C5" s="9">
        <f>SUM(C6,C13,C28,C44,C49,C56,C72,C133,C172,C222,C232,C236,C240,C244,C248,C253,C285,C302,C319)</f>
        <v>32139</v>
      </c>
    </row>
    <row r="6" ht="16.5" customHeight="1" spans="1:3">
      <c r="A6" s="69">
        <v>205</v>
      </c>
      <c r="B6" s="70" t="s">
        <v>1086</v>
      </c>
      <c r="C6" s="9">
        <f>C7</f>
        <v>0</v>
      </c>
    </row>
    <row r="7" ht="16.5" customHeight="1" spans="1:3">
      <c r="A7" s="69">
        <v>20598</v>
      </c>
      <c r="B7" s="70" t="s">
        <v>2277</v>
      </c>
      <c r="C7" s="9">
        <f>SUM(C8:C12)</f>
        <v>0</v>
      </c>
    </row>
    <row r="8" ht="16.5" customHeight="1" spans="1:3">
      <c r="A8" s="69">
        <v>2059801</v>
      </c>
      <c r="B8" s="69" t="s">
        <v>2278</v>
      </c>
      <c r="C8" s="10"/>
    </row>
    <row r="9" ht="16.5" customHeight="1" spans="1:3">
      <c r="A9" s="69">
        <v>2059802</v>
      </c>
      <c r="B9" s="69" t="s">
        <v>1094</v>
      </c>
      <c r="C9" s="10"/>
    </row>
    <row r="10" ht="16.5" customHeight="1" spans="1:3">
      <c r="A10" s="69">
        <v>2059803</v>
      </c>
      <c r="B10" s="69" t="s">
        <v>2279</v>
      </c>
      <c r="C10" s="10"/>
    </row>
    <row r="11" ht="16.5" customHeight="1" spans="1:3">
      <c r="A11" s="69">
        <v>2059804</v>
      </c>
      <c r="B11" s="69" t="s">
        <v>2280</v>
      </c>
      <c r="C11" s="10"/>
    </row>
    <row r="12" ht="16.5" customHeight="1" spans="1:3">
      <c r="A12" s="69">
        <v>2059899</v>
      </c>
      <c r="B12" s="69" t="s">
        <v>2281</v>
      </c>
      <c r="C12" s="10"/>
    </row>
    <row r="13" ht="16.5" customHeight="1" spans="1:3">
      <c r="A13" s="69">
        <v>206</v>
      </c>
      <c r="B13" s="35" t="s">
        <v>1135</v>
      </c>
      <c r="C13" s="9">
        <f>C14+C21</f>
        <v>0</v>
      </c>
    </row>
    <row r="14" ht="16.5" customHeight="1" spans="1:3">
      <c r="A14" s="69">
        <v>20610</v>
      </c>
      <c r="B14" s="35" t="s">
        <v>2282</v>
      </c>
      <c r="C14" s="9">
        <f>SUM(C15:C20)</f>
        <v>0</v>
      </c>
    </row>
    <row r="15" ht="16.5" customHeight="1" spans="1:3">
      <c r="A15" s="69">
        <v>2061001</v>
      </c>
      <c r="B15" s="36" t="s">
        <v>2283</v>
      </c>
      <c r="C15" s="10"/>
    </row>
    <row r="16" ht="16.5" customHeight="1" spans="1:3">
      <c r="A16" s="69">
        <v>2061002</v>
      </c>
      <c r="B16" s="36" t="s">
        <v>2284</v>
      </c>
      <c r="C16" s="10"/>
    </row>
    <row r="17" ht="16.5" customHeight="1" spans="1:3">
      <c r="A17" s="69">
        <v>2061003</v>
      </c>
      <c r="B17" s="36" t="s">
        <v>2285</v>
      </c>
      <c r="C17" s="10"/>
    </row>
    <row r="18" ht="16.5" customHeight="1" spans="1:3">
      <c r="A18" s="69">
        <v>2061004</v>
      </c>
      <c r="B18" s="36" t="s">
        <v>2286</v>
      </c>
      <c r="C18" s="10"/>
    </row>
    <row r="19" ht="16.5" customHeight="1" spans="1:3">
      <c r="A19" s="69">
        <v>2061005</v>
      </c>
      <c r="B19" s="36" t="s">
        <v>2287</v>
      </c>
      <c r="C19" s="10"/>
    </row>
    <row r="20" ht="16.5" customHeight="1" spans="1:3">
      <c r="A20" s="69">
        <v>2061099</v>
      </c>
      <c r="B20" s="36" t="s">
        <v>2288</v>
      </c>
      <c r="C20" s="10"/>
    </row>
    <row r="21" ht="16.5" customHeight="1" spans="1:3">
      <c r="A21" s="69">
        <v>20698</v>
      </c>
      <c r="B21" s="35" t="s">
        <v>2277</v>
      </c>
      <c r="C21" s="9">
        <f>SUM(C22:C27)</f>
        <v>0</v>
      </c>
    </row>
    <row r="22" ht="16.5" customHeight="1" spans="1:3">
      <c r="A22" s="69">
        <v>2069801</v>
      </c>
      <c r="B22" s="36" t="s">
        <v>2289</v>
      </c>
      <c r="C22" s="10"/>
    </row>
    <row r="23" ht="16.5" customHeight="1" spans="1:3">
      <c r="A23" s="69">
        <v>2069802</v>
      </c>
      <c r="B23" s="36" t="s">
        <v>2290</v>
      </c>
      <c r="C23" s="10"/>
    </row>
    <row r="24" ht="16.5" customHeight="1" spans="1:3">
      <c r="A24" s="69">
        <v>2069803</v>
      </c>
      <c r="B24" s="36" t="s">
        <v>2291</v>
      </c>
      <c r="C24" s="10"/>
    </row>
    <row r="25" ht="16.5" customHeight="1" spans="1:3">
      <c r="A25" s="69">
        <v>2069804</v>
      </c>
      <c r="B25" s="36" t="s">
        <v>2292</v>
      </c>
      <c r="C25" s="10"/>
    </row>
    <row r="26" ht="16.5" customHeight="1" spans="1:3">
      <c r="A26" s="69">
        <v>2069805</v>
      </c>
      <c r="B26" s="36" t="s">
        <v>2293</v>
      </c>
      <c r="C26" s="10"/>
    </row>
    <row r="27" ht="16.5" customHeight="1" spans="1:3">
      <c r="A27" s="69">
        <v>2069899</v>
      </c>
      <c r="B27" s="36" t="s">
        <v>2294</v>
      </c>
      <c r="C27" s="10"/>
    </row>
    <row r="28" ht="16.5" customHeight="1" spans="1:3">
      <c r="A28" s="69">
        <v>207</v>
      </c>
      <c r="B28" s="35" t="s">
        <v>1184</v>
      </c>
      <c r="C28" s="9">
        <f>SUM(C29,C35,C41)</f>
        <v>0</v>
      </c>
    </row>
    <row r="29" ht="16.5" customHeight="1" spans="1:3">
      <c r="A29" s="69">
        <v>20707</v>
      </c>
      <c r="B29" s="35" t="s">
        <v>2295</v>
      </c>
      <c r="C29" s="9">
        <f>SUM(C30:C34)</f>
        <v>0</v>
      </c>
    </row>
    <row r="30" ht="16.5" customHeight="1" spans="1:3">
      <c r="A30" s="69">
        <v>2070701</v>
      </c>
      <c r="B30" s="36" t="s">
        <v>2296</v>
      </c>
      <c r="C30" s="10"/>
    </row>
    <row r="31" ht="16.5" customHeight="1" spans="1:3">
      <c r="A31" s="69">
        <v>2070702</v>
      </c>
      <c r="B31" s="36" t="s">
        <v>2297</v>
      </c>
      <c r="C31" s="10"/>
    </row>
    <row r="32" ht="16.5" customHeight="1" spans="1:3">
      <c r="A32" s="69">
        <v>2070703</v>
      </c>
      <c r="B32" s="36" t="s">
        <v>2298</v>
      </c>
      <c r="C32" s="10"/>
    </row>
    <row r="33" ht="16.5" customHeight="1" spans="1:3">
      <c r="A33" s="69">
        <v>2070704</v>
      </c>
      <c r="B33" s="36" t="s">
        <v>2299</v>
      </c>
      <c r="C33" s="10"/>
    </row>
    <row r="34" ht="16.5" customHeight="1" spans="1:3">
      <c r="A34" s="69">
        <v>2070799</v>
      </c>
      <c r="B34" s="36" t="s">
        <v>2300</v>
      </c>
      <c r="C34" s="10"/>
    </row>
    <row r="35" ht="16.5" customHeight="1" spans="1:3">
      <c r="A35" s="69">
        <v>20709</v>
      </c>
      <c r="B35" s="35" t="s">
        <v>2301</v>
      </c>
      <c r="C35" s="9">
        <f>SUM(C36:C40)</f>
        <v>0</v>
      </c>
    </row>
    <row r="36" ht="16.5" customHeight="1" spans="1:3">
      <c r="A36" s="69">
        <v>2070901</v>
      </c>
      <c r="B36" s="36" t="s">
        <v>2302</v>
      </c>
      <c r="C36" s="10"/>
    </row>
    <row r="37" ht="16.5" customHeight="1" spans="1:3">
      <c r="A37" s="69">
        <v>2070902</v>
      </c>
      <c r="B37" s="36" t="s">
        <v>2303</v>
      </c>
      <c r="C37" s="10"/>
    </row>
    <row r="38" ht="16.5" customHeight="1" spans="1:3">
      <c r="A38" s="69">
        <v>2070903</v>
      </c>
      <c r="B38" s="36" t="s">
        <v>2304</v>
      </c>
      <c r="C38" s="10"/>
    </row>
    <row r="39" ht="16.5" customHeight="1" spans="1:3">
      <c r="A39" s="69">
        <v>2070904</v>
      </c>
      <c r="B39" s="36" t="s">
        <v>2305</v>
      </c>
      <c r="C39" s="10"/>
    </row>
    <row r="40" ht="16.5" customHeight="1" spans="1:3">
      <c r="A40" s="69">
        <v>2070999</v>
      </c>
      <c r="B40" s="36" t="s">
        <v>2306</v>
      </c>
      <c r="C40" s="10"/>
    </row>
    <row r="41" ht="16.5" customHeight="1" spans="1:3">
      <c r="A41" s="69">
        <v>20710</v>
      </c>
      <c r="B41" s="35" t="s">
        <v>2307</v>
      </c>
      <c r="C41" s="9">
        <f>SUM(C42:C43)</f>
        <v>0</v>
      </c>
    </row>
    <row r="42" ht="16.5" customHeight="1" spans="1:3">
      <c r="A42" s="69">
        <v>2071001</v>
      </c>
      <c r="B42" s="36" t="s">
        <v>2308</v>
      </c>
      <c r="C42" s="10"/>
    </row>
    <row r="43" ht="16.5" customHeight="1" spans="1:3">
      <c r="A43" s="69">
        <v>2071099</v>
      </c>
      <c r="B43" s="36" t="s">
        <v>2309</v>
      </c>
      <c r="C43" s="10"/>
    </row>
    <row r="44" ht="16.5" customHeight="1" spans="1:3">
      <c r="A44" s="69">
        <v>208</v>
      </c>
      <c r="B44" s="70" t="s">
        <v>1226</v>
      </c>
      <c r="C44" s="9">
        <f>C45</f>
        <v>0</v>
      </c>
    </row>
    <row r="45" ht="16.5" customHeight="1" spans="1:3">
      <c r="A45" s="69">
        <v>20898</v>
      </c>
      <c r="B45" s="70" t="s">
        <v>2277</v>
      </c>
      <c r="C45" s="9">
        <f>SUM(C46:C48)</f>
        <v>0</v>
      </c>
    </row>
    <row r="46" ht="16.5" customHeight="1" spans="1:3">
      <c r="A46" s="69">
        <v>2089801</v>
      </c>
      <c r="B46" s="69" t="s">
        <v>2310</v>
      </c>
      <c r="C46" s="10"/>
    </row>
    <row r="47" ht="16.5" customHeight="1" spans="1:3">
      <c r="A47" s="69">
        <v>2089802</v>
      </c>
      <c r="B47" s="69" t="s">
        <v>2311</v>
      </c>
      <c r="C47" s="10"/>
    </row>
    <row r="48" ht="16.5" customHeight="1" spans="1:3">
      <c r="A48" s="69">
        <v>2089899</v>
      </c>
      <c r="B48" s="69" t="s">
        <v>2312</v>
      </c>
      <c r="C48" s="10"/>
    </row>
    <row r="49" ht="16.5" customHeight="1" spans="1:3">
      <c r="A49" s="69">
        <v>210</v>
      </c>
      <c r="B49" s="70" t="s">
        <v>1335</v>
      </c>
      <c r="C49" s="9">
        <f>C50</f>
        <v>0</v>
      </c>
    </row>
    <row r="50" ht="16.5" customHeight="1" spans="1:3">
      <c r="A50" s="69">
        <v>21098</v>
      </c>
      <c r="B50" s="70" t="s">
        <v>2277</v>
      </c>
      <c r="C50" s="9">
        <f>SUM(C51:C55)</f>
        <v>0</v>
      </c>
    </row>
    <row r="51" ht="16.5" customHeight="1" spans="1:3">
      <c r="A51" s="69">
        <v>2109801</v>
      </c>
      <c r="B51" s="69" t="s">
        <v>2313</v>
      </c>
      <c r="C51" s="10"/>
    </row>
    <row r="52" ht="16.5" customHeight="1" spans="1:3">
      <c r="A52" s="69">
        <v>2109802</v>
      </c>
      <c r="B52" s="69" t="s">
        <v>2314</v>
      </c>
      <c r="C52" s="10"/>
    </row>
    <row r="53" ht="16.5" customHeight="1" spans="1:3">
      <c r="A53" s="69">
        <v>2109803</v>
      </c>
      <c r="B53" s="69" t="s">
        <v>2315</v>
      </c>
      <c r="C53" s="10"/>
    </row>
    <row r="54" ht="16.5" customHeight="1" spans="1:3">
      <c r="A54" s="69">
        <v>2109804</v>
      </c>
      <c r="B54" s="69" t="s">
        <v>2316</v>
      </c>
      <c r="C54" s="10"/>
    </row>
    <row r="55" ht="16.5" customHeight="1" spans="1:3">
      <c r="A55" s="69">
        <v>2109899</v>
      </c>
      <c r="B55" s="69" t="s">
        <v>2317</v>
      </c>
      <c r="C55" s="10"/>
    </row>
    <row r="56" ht="16.5" customHeight="1" spans="1:3">
      <c r="A56" s="69">
        <v>211</v>
      </c>
      <c r="B56" s="35" t="s">
        <v>1402</v>
      </c>
      <c r="C56" s="9">
        <f>SUM(C57,C62,C67)</f>
        <v>0</v>
      </c>
    </row>
    <row r="57" ht="16.5" customHeight="1" spans="1:3">
      <c r="A57" s="69">
        <v>21160</v>
      </c>
      <c r="B57" s="35" t="s">
        <v>2318</v>
      </c>
      <c r="C57" s="9">
        <f>SUM(C58:C61)</f>
        <v>0</v>
      </c>
    </row>
    <row r="58" ht="16.5" customHeight="1" spans="1:3">
      <c r="A58" s="69">
        <v>2116001</v>
      </c>
      <c r="B58" s="36" t="s">
        <v>2319</v>
      </c>
      <c r="C58" s="10"/>
    </row>
    <row r="59" ht="16.5" customHeight="1" spans="1:3">
      <c r="A59" s="69">
        <v>2116002</v>
      </c>
      <c r="B59" s="36" t="s">
        <v>2320</v>
      </c>
      <c r="C59" s="10"/>
    </row>
    <row r="60" ht="16.5" customHeight="1" spans="1:3">
      <c r="A60" s="69">
        <v>2116003</v>
      </c>
      <c r="B60" s="36" t="s">
        <v>2321</v>
      </c>
      <c r="C60" s="10"/>
    </row>
    <row r="61" ht="16.5" customHeight="1" spans="1:3">
      <c r="A61" s="69">
        <v>2116099</v>
      </c>
      <c r="B61" s="36" t="s">
        <v>2322</v>
      </c>
      <c r="C61" s="10"/>
    </row>
    <row r="62" ht="16.5" customHeight="1" spans="1:3">
      <c r="A62" s="69">
        <v>21161</v>
      </c>
      <c r="B62" s="35" t="s">
        <v>2323</v>
      </c>
      <c r="C62" s="9">
        <f>SUM(C63:C66)</f>
        <v>0</v>
      </c>
    </row>
    <row r="63" ht="16.5" customHeight="1" spans="1:3">
      <c r="A63" s="69">
        <v>2116101</v>
      </c>
      <c r="B63" s="36" t="s">
        <v>2324</v>
      </c>
      <c r="C63" s="10"/>
    </row>
    <row r="64" ht="16.5" customHeight="1" spans="1:3">
      <c r="A64" s="69">
        <v>2116102</v>
      </c>
      <c r="B64" s="36" t="s">
        <v>2325</v>
      </c>
      <c r="C64" s="10"/>
    </row>
    <row r="65" ht="16.5" customHeight="1" spans="1:3">
      <c r="A65" s="69">
        <v>2116103</v>
      </c>
      <c r="B65" s="36" t="s">
        <v>2326</v>
      </c>
      <c r="C65" s="10"/>
    </row>
    <row r="66" ht="16.5" customHeight="1" spans="1:3">
      <c r="A66" s="69">
        <v>2116104</v>
      </c>
      <c r="B66" s="36" t="s">
        <v>2327</v>
      </c>
      <c r="C66" s="10"/>
    </row>
    <row r="67" ht="16.5" customHeight="1" spans="1:3">
      <c r="A67" s="69">
        <v>21198</v>
      </c>
      <c r="B67" s="35" t="s">
        <v>2277</v>
      </c>
      <c r="C67" s="9">
        <f>SUM(C68:C71)</f>
        <v>0</v>
      </c>
    </row>
    <row r="68" ht="16.5" customHeight="1" spans="1:3">
      <c r="A68" s="69">
        <v>2119801</v>
      </c>
      <c r="B68" s="36" t="s">
        <v>2328</v>
      </c>
      <c r="C68" s="10"/>
    </row>
    <row r="69" ht="16.5" customHeight="1" spans="1:3">
      <c r="A69" s="69">
        <v>2119802</v>
      </c>
      <c r="B69" s="36" t="s">
        <v>2329</v>
      </c>
      <c r="C69" s="10"/>
    </row>
    <row r="70" ht="16.5" customHeight="1" spans="1:3">
      <c r="A70" s="69">
        <v>2119803</v>
      </c>
      <c r="B70" s="36" t="s">
        <v>2330</v>
      </c>
      <c r="C70" s="10"/>
    </row>
    <row r="71" ht="16.5" customHeight="1" spans="1:3">
      <c r="A71" s="69">
        <v>2119899</v>
      </c>
      <c r="B71" s="36" t="s">
        <v>2331</v>
      </c>
      <c r="C71" s="10"/>
    </row>
    <row r="72" ht="16.5" customHeight="1" spans="1:3">
      <c r="A72" s="69">
        <v>212</v>
      </c>
      <c r="B72" s="35" t="s">
        <v>1465</v>
      </c>
      <c r="C72" s="9">
        <f>SUM(C73,C89,C93:C94,C100,C104,C108,C112,C118,C121,C130)</f>
        <v>7855</v>
      </c>
    </row>
    <row r="73" ht="16.5" customHeight="1" spans="1:3">
      <c r="A73" s="69">
        <v>21208</v>
      </c>
      <c r="B73" s="35" t="s">
        <v>2332</v>
      </c>
      <c r="C73" s="9">
        <f>SUM(C74:C88)</f>
        <v>7082</v>
      </c>
    </row>
    <row r="74" ht="16.5" customHeight="1" spans="1:3">
      <c r="A74" s="69">
        <v>2120801</v>
      </c>
      <c r="B74" s="36" t="s">
        <v>2333</v>
      </c>
      <c r="C74" s="10">
        <v>5056</v>
      </c>
    </row>
    <row r="75" ht="16.5" customHeight="1" spans="1:3">
      <c r="A75" s="69">
        <v>2120802</v>
      </c>
      <c r="B75" s="36" t="s">
        <v>2334</v>
      </c>
      <c r="C75" s="10"/>
    </row>
    <row r="76" ht="16.5" customHeight="1" spans="1:3">
      <c r="A76" s="69">
        <v>2120803</v>
      </c>
      <c r="B76" s="36" t="s">
        <v>2335</v>
      </c>
      <c r="C76" s="10"/>
    </row>
    <row r="77" ht="16.5" customHeight="1" spans="1:3">
      <c r="A77" s="69">
        <v>2120804</v>
      </c>
      <c r="B77" s="36" t="s">
        <v>2336</v>
      </c>
      <c r="C77" s="10"/>
    </row>
    <row r="78" ht="16.5" customHeight="1" spans="1:3">
      <c r="A78" s="69">
        <v>2120805</v>
      </c>
      <c r="B78" s="36" t="s">
        <v>2337</v>
      </c>
      <c r="C78" s="10"/>
    </row>
    <row r="79" ht="16.5" customHeight="1" spans="1:3">
      <c r="A79" s="69">
        <v>2120806</v>
      </c>
      <c r="B79" s="36" t="s">
        <v>2338</v>
      </c>
      <c r="C79" s="10"/>
    </row>
    <row r="80" ht="16.5" customHeight="1" spans="1:3">
      <c r="A80" s="69">
        <v>2120807</v>
      </c>
      <c r="B80" s="36" t="s">
        <v>2339</v>
      </c>
      <c r="C80" s="10"/>
    </row>
    <row r="81" ht="16.5" customHeight="1" spans="1:3">
      <c r="A81" s="69">
        <v>2120809</v>
      </c>
      <c r="B81" s="36" t="s">
        <v>2340</v>
      </c>
      <c r="C81" s="10"/>
    </row>
    <row r="82" ht="16.5" customHeight="1" spans="1:3">
      <c r="A82" s="69">
        <v>2120810</v>
      </c>
      <c r="B82" s="36" t="s">
        <v>2341</v>
      </c>
      <c r="C82" s="10"/>
    </row>
    <row r="83" ht="16.5" customHeight="1" spans="1:3">
      <c r="A83" s="69">
        <v>2120811</v>
      </c>
      <c r="B83" s="36" t="s">
        <v>2342</v>
      </c>
      <c r="C83" s="10"/>
    </row>
    <row r="84" ht="16.5" customHeight="1" spans="1:3">
      <c r="A84" s="69">
        <v>2120813</v>
      </c>
      <c r="B84" s="36" t="s">
        <v>1755</v>
      </c>
      <c r="C84" s="10"/>
    </row>
    <row r="85" ht="16.5" customHeight="1" spans="1:3">
      <c r="A85" s="69">
        <v>2120814</v>
      </c>
      <c r="B85" s="36" t="s">
        <v>2343</v>
      </c>
      <c r="C85" s="10">
        <v>489</v>
      </c>
    </row>
    <row r="86" ht="16.5" customHeight="1" spans="1:3">
      <c r="A86" s="69">
        <v>2120815</v>
      </c>
      <c r="B86" s="36" t="s">
        <v>2344</v>
      </c>
      <c r="C86" s="10"/>
    </row>
    <row r="87" ht="16.5" customHeight="1" spans="1:3">
      <c r="A87" s="69">
        <v>2120816</v>
      </c>
      <c r="B87" s="36" t="s">
        <v>2345</v>
      </c>
      <c r="C87" s="10"/>
    </row>
    <row r="88" ht="16.5" customHeight="1" spans="1:3">
      <c r="A88" s="69">
        <v>2120899</v>
      </c>
      <c r="B88" s="36" t="s">
        <v>2346</v>
      </c>
      <c r="C88" s="10">
        <v>1537</v>
      </c>
    </row>
    <row r="89" ht="16.5" customHeight="1" spans="1:3">
      <c r="A89" s="69">
        <v>21210</v>
      </c>
      <c r="B89" s="35" t="s">
        <v>2347</v>
      </c>
      <c r="C89" s="9">
        <f>SUM(C90:C92)</f>
        <v>0</v>
      </c>
    </row>
    <row r="90" ht="16.5" customHeight="1" spans="1:3">
      <c r="A90" s="69">
        <v>2121001</v>
      </c>
      <c r="B90" s="36" t="s">
        <v>2333</v>
      </c>
      <c r="C90" s="10"/>
    </row>
    <row r="91" ht="16.5" customHeight="1" spans="1:3">
      <c r="A91" s="69">
        <v>2121002</v>
      </c>
      <c r="B91" s="36" t="s">
        <v>2334</v>
      </c>
      <c r="C91" s="10"/>
    </row>
    <row r="92" ht="16.5" customHeight="1" spans="1:3">
      <c r="A92" s="69">
        <v>2121099</v>
      </c>
      <c r="B92" s="36" t="s">
        <v>2348</v>
      </c>
      <c r="C92" s="10"/>
    </row>
    <row r="93" ht="16.5" customHeight="1" spans="1:3">
      <c r="A93" s="69">
        <v>21211</v>
      </c>
      <c r="B93" s="35" t="s">
        <v>2349</v>
      </c>
      <c r="C93" s="10"/>
    </row>
    <row r="94" ht="16.5" customHeight="1" spans="1:3">
      <c r="A94" s="69">
        <v>21213</v>
      </c>
      <c r="B94" s="35" t="s">
        <v>2350</v>
      </c>
      <c r="C94" s="9">
        <f>SUM(C95:C99)</f>
        <v>435</v>
      </c>
    </row>
    <row r="95" ht="16.5" customHeight="1" spans="1:3">
      <c r="A95" s="69">
        <v>2121301</v>
      </c>
      <c r="B95" s="36" t="s">
        <v>2351</v>
      </c>
      <c r="C95" s="10">
        <v>200</v>
      </c>
    </row>
    <row r="96" ht="16.5" customHeight="1" spans="1:3">
      <c r="A96" s="69">
        <v>2121302</v>
      </c>
      <c r="B96" s="36" t="s">
        <v>2352</v>
      </c>
      <c r="C96" s="10"/>
    </row>
    <row r="97" ht="16.5" customHeight="1" spans="1:3">
      <c r="A97" s="69">
        <v>2121303</v>
      </c>
      <c r="B97" s="36" t="s">
        <v>2353</v>
      </c>
      <c r="C97" s="10"/>
    </row>
    <row r="98" ht="16.5" customHeight="1" spans="1:3">
      <c r="A98" s="69">
        <v>2121304</v>
      </c>
      <c r="B98" s="36" t="s">
        <v>2354</v>
      </c>
      <c r="C98" s="10"/>
    </row>
    <row r="99" ht="16.5" customHeight="1" spans="1:3">
      <c r="A99" s="69">
        <v>2121399</v>
      </c>
      <c r="B99" s="36" t="s">
        <v>2355</v>
      </c>
      <c r="C99" s="10">
        <v>235</v>
      </c>
    </row>
    <row r="100" ht="16.5" customHeight="1" spans="1:3">
      <c r="A100" s="69">
        <v>21214</v>
      </c>
      <c r="B100" s="35" t="s">
        <v>2356</v>
      </c>
      <c r="C100" s="9">
        <f>SUM(C101:C103)</f>
        <v>338</v>
      </c>
    </row>
    <row r="101" ht="16.5" customHeight="1" spans="1:3">
      <c r="A101" s="69">
        <v>2121401</v>
      </c>
      <c r="B101" s="36" t="s">
        <v>2357</v>
      </c>
      <c r="C101" s="10"/>
    </row>
    <row r="102" ht="16.5" customHeight="1" spans="1:3">
      <c r="A102" s="69">
        <v>2121402</v>
      </c>
      <c r="B102" s="36" t="s">
        <v>2358</v>
      </c>
      <c r="C102" s="10"/>
    </row>
    <row r="103" ht="16.5" customHeight="1" spans="1:3">
      <c r="A103" s="69">
        <v>2121499</v>
      </c>
      <c r="B103" s="36" t="s">
        <v>2359</v>
      </c>
      <c r="C103" s="10">
        <v>338</v>
      </c>
    </row>
    <row r="104" ht="16.5" customHeight="1" spans="1:3">
      <c r="A104" s="69">
        <v>21215</v>
      </c>
      <c r="B104" s="35" t="s">
        <v>2360</v>
      </c>
      <c r="C104" s="9">
        <f>SUM(C105:C107)</f>
        <v>0</v>
      </c>
    </row>
    <row r="105" ht="16.5" customHeight="1" spans="1:3">
      <c r="A105" s="69">
        <v>2121501</v>
      </c>
      <c r="B105" s="36" t="s">
        <v>2361</v>
      </c>
      <c r="C105" s="10"/>
    </row>
    <row r="106" ht="16.5" customHeight="1" spans="1:3">
      <c r="A106" s="69">
        <v>2121502</v>
      </c>
      <c r="B106" s="36" t="s">
        <v>2362</v>
      </c>
      <c r="C106" s="10"/>
    </row>
    <row r="107" ht="16.5" customHeight="1" spans="1:3">
      <c r="A107" s="69">
        <v>2121599</v>
      </c>
      <c r="B107" s="36" t="s">
        <v>2363</v>
      </c>
      <c r="C107" s="10"/>
    </row>
    <row r="108" ht="16.5" customHeight="1" spans="1:3">
      <c r="A108" s="69">
        <v>21216</v>
      </c>
      <c r="B108" s="35" t="s">
        <v>2364</v>
      </c>
      <c r="C108" s="9">
        <f>SUM(C109:C111)</f>
        <v>0</v>
      </c>
    </row>
    <row r="109" ht="16.5" customHeight="1" spans="1:3">
      <c r="A109" s="69">
        <v>2121601</v>
      </c>
      <c r="B109" s="36" t="s">
        <v>2361</v>
      </c>
      <c r="C109" s="10"/>
    </row>
    <row r="110" ht="16.5" customHeight="1" spans="1:3">
      <c r="A110" s="69">
        <v>2121602</v>
      </c>
      <c r="B110" s="36" t="s">
        <v>2362</v>
      </c>
      <c r="C110" s="10"/>
    </row>
    <row r="111" ht="16.5" customHeight="1" spans="1:3">
      <c r="A111" s="69">
        <v>2121699</v>
      </c>
      <c r="B111" s="36" t="s">
        <v>2365</v>
      </c>
      <c r="C111" s="10"/>
    </row>
    <row r="112" ht="16.5" customHeight="1" spans="1:3">
      <c r="A112" s="69">
        <v>21217</v>
      </c>
      <c r="B112" s="35" t="s">
        <v>2366</v>
      </c>
      <c r="C112" s="9">
        <f>SUM(C113:C117)</f>
        <v>0</v>
      </c>
    </row>
    <row r="113" ht="16.5" customHeight="1" spans="1:3">
      <c r="A113" s="69">
        <v>2121701</v>
      </c>
      <c r="B113" s="36" t="s">
        <v>2367</v>
      </c>
      <c r="C113" s="10"/>
    </row>
    <row r="114" ht="16.5" customHeight="1" spans="1:3">
      <c r="A114" s="69">
        <v>2121702</v>
      </c>
      <c r="B114" s="36" t="s">
        <v>2368</v>
      </c>
      <c r="C114" s="10"/>
    </row>
    <row r="115" ht="16.5" customHeight="1" spans="1:3">
      <c r="A115" s="69">
        <v>2121703</v>
      </c>
      <c r="B115" s="36" t="s">
        <v>2369</v>
      </c>
      <c r="C115" s="10"/>
    </row>
    <row r="116" ht="16.5" customHeight="1" spans="1:3">
      <c r="A116" s="69">
        <v>2121704</v>
      </c>
      <c r="B116" s="36" t="s">
        <v>2370</v>
      </c>
      <c r="C116" s="10"/>
    </row>
    <row r="117" ht="16.5" customHeight="1" spans="1:3">
      <c r="A117" s="69">
        <v>2121799</v>
      </c>
      <c r="B117" s="36" t="s">
        <v>2371</v>
      </c>
      <c r="C117" s="10"/>
    </row>
    <row r="118" ht="16.5" customHeight="1" spans="1:3">
      <c r="A118" s="69">
        <v>21218</v>
      </c>
      <c r="B118" s="35" t="s">
        <v>2372</v>
      </c>
      <c r="C118" s="9">
        <f>SUM(C119:C120)</f>
        <v>0</v>
      </c>
    </row>
    <row r="119" ht="16.5" customHeight="1" spans="1:3">
      <c r="A119" s="69">
        <v>2121801</v>
      </c>
      <c r="B119" s="36" t="s">
        <v>2373</v>
      </c>
      <c r="C119" s="10"/>
    </row>
    <row r="120" ht="16.5" customHeight="1" spans="1:3">
      <c r="A120" s="69">
        <v>2121899</v>
      </c>
      <c r="B120" s="36" t="s">
        <v>2374</v>
      </c>
      <c r="C120" s="10"/>
    </row>
    <row r="121" ht="16.5" customHeight="1" spans="1:3">
      <c r="A121" s="69">
        <v>21219</v>
      </c>
      <c r="B121" s="35" t="s">
        <v>2375</v>
      </c>
      <c r="C121" s="9">
        <f>SUM(C122:C129)</f>
        <v>0</v>
      </c>
    </row>
    <row r="122" ht="16.5" customHeight="1" spans="1:3">
      <c r="A122" s="69">
        <v>2121901</v>
      </c>
      <c r="B122" s="36" t="s">
        <v>2361</v>
      </c>
      <c r="C122" s="10"/>
    </row>
    <row r="123" ht="16.5" customHeight="1" spans="1:3">
      <c r="A123" s="69">
        <v>2121902</v>
      </c>
      <c r="B123" s="36" t="s">
        <v>2362</v>
      </c>
      <c r="C123" s="10"/>
    </row>
    <row r="124" ht="16.5" customHeight="1" spans="1:3">
      <c r="A124" s="69">
        <v>2121903</v>
      </c>
      <c r="B124" s="36" t="s">
        <v>2376</v>
      </c>
      <c r="C124" s="10"/>
    </row>
    <row r="125" ht="16.5" customHeight="1" spans="1:3">
      <c r="A125" s="69">
        <v>2121904</v>
      </c>
      <c r="B125" s="36" t="s">
        <v>2377</v>
      </c>
      <c r="C125" s="10"/>
    </row>
    <row r="126" ht="16.5" customHeight="1" spans="1:3">
      <c r="A126" s="69">
        <v>2121905</v>
      </c>
      <c r="B126" s="36" t="s">
        <v>2378</v>
      </c>
      <c r="C126" s="10"/>
    </row>
    <row r="127" ht="16.5" customHeight="1" spans="1:3">
      <c r="A127" s="69">
        <v>2121906</v>
      </c>
      <c r="B127" s="36" t="s">
        <v>2379</v>
      </c>
      <c r="C127" s="10"/>
    </row>
    <row r="128" ht="16.5" customHeight="1" spans="1:3">
      <c r="A128" s="69">
        <v>2121907</v>
      </c>
      <c r="B128" s="36" t="s">
        <v>2380</v>
      </c>
      <c r="C128" s="10"/>
    </row>
    <row r="129" ht="16.5" customHeight="1" spans="1:3">
      <c r="A129" s="69">
        <v>2121999</v>
      </c>
      <c r="B129" s="36" t="s">
        <v>2381</v>
      </c>
      <c r="C129" s="10"/>
    </row>
    <row r="130" ht="16.5" customHeight="1" spans="1:3">
      <c r="A130" s="69">
        <v>21298</v>
      </c>
      <c r="B130" s="35" t="s">
        <v>2277</v>
      </c>
      <c r="C130" s="9">
        <f>SUM(C131:C132)</f>
        <v>0</v>
      </c>
    </row>
    <row r="131" ht="16.5" customHeight="1" spans="1:3">
      <c r="A131" s="69">
        <v>2129801</v>
      </c>
      <c r="B131" s="36" t="s">
        <v>2382</v>
      </c>
      <c r="C131" s="10"/>
    </row>
    <row r="132" ht="16.5" customHeight="1" spans="1:3">
      <c r="A132" s="69">
        <v>2129899</v>
      </c>
      <c r="B132" s="36" t="s">
        <v>2383</v>
      </c>
      <c r="C132" s="10"/>
    </row>
    <row r="133" ht="16.5" customHeight="1" spans="1:3">
      <c r="A133" s="69">
        <v>213</v>
      </c>
      <c r="B133" s="35" t="s">
        <v>1485</v>
      </c>
      <c r="C133" s="9">
        <f>SUM(C134,C139,C144,C149,C152,C157,C161,C165,C168)</f>
        <v>960</v>
      </c>
    </row>
    <row r="134" ht="16.5" customHeight="1" spans="1:3">
      <c r="A134" s="69">
        <v>21366</v>
      </c>
      <c r="B134" s="35" t="s">
        <v>2384</v>
      </c>
      <c r="C134" s="9">
        <f>SUM(C135:C138)</f>
        <v>0</v>
      </c>
    </row>
    <row r="135" ht="16.5" customHeight="1" spans="1:3">
      <c r="A135" s="69">
        <v>2136601</v>
      </c>
      <c r="B135" s="36" t="s">
        <v>2385</v>
      </c>
      <c r="C135" s="10"/>
    </row>
    <row r="136" ht="16.5" customHeight="1" spans="1:3">
      <c r="A136" s="69">
        <v>2136602</v>
      </c>
      <c r="B136" s="36" t="s">
        <v>2386</v>
      </c>
      <c r="C136" s="10"/>
    </row>
    <row r="137" ht="16.5" customHeight="1" spans="1:3">
      <c r="A137" s="69">
        <v>2136603</v>
      </c>
      <c r="B137" s="36" t="s">
        <v>2387</v>
      </c>
      <c r="C137" s="10"/>
    </row>
    <row r="138" ht="16.5" customHeight="1" spans="1:3">
      <c r="A138" s="69">
        <v>2136699</v>
      </c>
      <c r="B138" s="36" t="s">
        <v>2388</v>
      </c>
      <c r="C138" s="10"/>
    </row>
    <row r="139" ht="16.5" customHeight="1" spans="1:3">
      <c r="A139" s="69">
        <v>21367</v>
      </c>
      <c r="B139" s="35" t="s">
        <v>2389</v>
      </c>
      <c r="C139" s="9">
        <f>SUM(C140:C143)</f>
        <v>0</v>
      </c>
    </row>
    <row r="140" ht="16.5" customHeight="1" spans="1:3">
      <c r="A140" s="69">
        <v>2136701</v>
      </c>
      <c r="B140" s="36" t="s">
        <v>2385</v>
      </c>
      <c r="C140" s="10"/>
    </row>
    <row r="141" ht="16.5" customHeight="1" spans="1:3">
      <c r="A141" s="69">
        <v>2136702</v>
      </c>
      <c r="B141" s="36" t="s">
        <v>2386</v>
      </c>
      <c r="C141" s="10"/>
    </row>
    <row r="142" ht="16.5" customHeight="1" spans="1:3">
      <c r="A142" s="69">
        <v>2136703</v>
      </c>
      <c r="B142" s="36" t="s">
        <v>2390</v>
      </c>
      <c r="C142" s="10"/>
    </row>
    <row r="143" ht="16.5" customHeight="1" spans="1:3">
      <c r="A143" s="69">
        <v>2136799</v>
      </c>
      <c r="B143" s="36" t="s">
        <v>2391</v>
      </c>
      <c r="C143" s="10"/>
    </row>
    <row r="144" ht="16.5" customHeight="1" spans="1:3">
      <c r="A144" s="69">
        <v>21369</v>
      </c>
      <c r="B144" s="35" t="s">
        <v>2392</v>
      </c>
      <c r="C144" s="9">
        <f>SUM(C145:C148)</f>
        <v>0</v>
      </c>
    </row>
    <row r="145" ht="16.5" customHeight="1" spans="1:3">
      <c r="A145" s="69">
        <v>2136901</v>
      </c>
      <c r="B145" s="36" t="s">
        <v>1548</v>
      </c>
      <c r="C145" s="10"/>
    </row>
    <row r="146" ht="16.5" customHeight="1" spans="1:3">
      <c r="A146" s="69">
        <v>2136902</v>
      </c>
      <c r="B146" s="36" t="s">
        <v>2393</v>
      </c>
      <c r="C146" s="10"/>
    </row>
    <row r="147" ht="16.5" customHeight="1" spans="1:3">
      <c r="A147" s="69">
        <v>2136903</v>
      </c>
      <c r="B147" s="36" t="s">
        <v>2394</v>
      </c>
      <c r="C147" s="10"/>
    </row>
    <row r="148" ht="16.5" customHeight="1" spans="1:3">
      <c r="A148" s="69">
        <v>2136999</v>
      </c>
      <c r="B148" s="36" t="s">
        <v>2395</v>
      </c>
      <c r="C148" s="10"/>
    </row>
    <row r="149" ht="16.5" customHeight="1" spans="1:3">
      <c r="A149" s="69">
        <v>21370</v>
      </c>
      <c r="B149" s="35" t="s">
        <v>2396</v>
      </c>
      <c r="C149" s="9">
        <f>SUM(C150:C151)</f>
        <v>0</v>
      </c>
    </row>
    <row r="150" ht="16.5" customHeight="1" spans="1:3">
      <c r="A150" s="69">
        <v>2137001</v>
      </c>
      <c r="B150" s="36" t="s">
        <v>2397</v>
      </c>
      <c r="C150" s="10"/>
    </row>
    <row r="151" ht="16.5" customHeight="1" spans="1:3">
      <c r="A151" s="69">
        <v>2137099</v>
      </c>
      <c r="B151" s="36" t="s">
        <v>2398</v>
      </c>
      <c r="C151" s="10"/>
    </row>
    <row r="152" ht="16.5" customHeight="1" spans="1:3">
      <c r="A152" s="69">
        <v>21371</v>
      </c>
      <c r="B152" s="35" t="s">
        <v>2399</v>
      </c>
      <c r="C152" s="9">
        <f>SUM(C153:C156)</f>
        <v>0</v>
      </c>
    </row>
    <row r="153" ht="16.5" customHeight="1" spans="1:3">
      <c r="A153" s="69">
        <v>2137101</v>
      </c>
      <c r="B153" s="36" t="s">
        <v>2400</v>
      </c>
      <c r="C153" s="10"/>
    </row>
    <row r="154" ht="16.5" customHeight="1" spans="1:3">
      <c r="A154" s="69">
        <v>2137102</v>
      </c>
      <c r="B154" s="36" t="s">
        <v>2401</v>
      </c>
      <c r="C154" s="10"/>
    </row>
    <row r="155" ht="16.5" customHeight="1" spans="1:3">
      <c r="A155" s="69">
        <v>2137103</v>
      </c>
      <c r="B155" s="36" t="s">
        <v>2402</v>
      </c>
      <c r="C155" s="10"/>
    </row>
    <row r="156" ht="16.5" customHeight="1" spans="1:3">
      <c r="A156" s="69">
        <v>2137199</v>
      </c>
      <c r="B156" s="36" t="s">
        <v>2403</v>
      </c>
      <c r="C156" s="10"/>
    </row>
    <row r="157" ht="16.5" customHeight="1" spans="1:3">
      <c r="A157" s="69">
        <v>21372</v>
      </c>
      <c r="B157" s="35" t="s">
        <v>2404</v>
      </c>
      <c r="C157" s="9">
        <f>SUM(C158:C160)</f>
        <v>960</v>
      </c>
    </row>
    <row r="158" ht="16.5" customHeight="1" spans="1:3">
      <c r="A158" s="69">
        <v>2137201</v>
      </c>
      <c r="B158" s="36" t="s">
        <v>2405</v>
      </c>
      <c r="C158" s="10">
        <v>414</v>
      </c>
    </row>
    <row r="159" ht="16.5" customHeight="1" spans="1:3">
      <c r="A159" s="69">
        <v>2137202</v>
      </c>
      <c r="B159" s="36" t="s">
        <v>2385</v>
      </c>
      <c r="C159" s="10">
        <v>546</v>
      </c>
    </row>
    <row r="160" ht="16.5" customHeight="1" spans="1:3">
      <c r="A160" s="69">
        <v>2137299</v>
      </c>
      <c r="B160" s="36" t="s">
        <v>2406</v>
      </c>
      <c r="C160" s="10"/>
    </row>
    <row r="161" ht="16.5" customHeight="1" spans="1:3">
      <c r="A161" s="69">
        <v>21373</v>
      </c>
      <c r="B161" s="35" t="s">
        <v>2407</v>
      </c>
      <c r="C161" s="9">
        <f>SUM(C162:C164)</f>
        <v>0</v>
      </c>
    </row>
    <row r="162" ht="16.5" customHeight="1" spans="1:3">
      <c r="A162" s="69">
        <v>2137301</v>
      </c>
      <c r="B162" s="36" t="s">
        <v>2405</v>
      </c>
      <c r="C162" s="10"/>
    </row>
    <row r="163" ht="16.5" customHeight="1" spans="1:3">
      <c r="A163" s="69">
        <v>2137302</v>
      </c>
      <c r="B163" s="36" t="s">
        <v>2385</v>
      </c>
      <c r="C163" s="10"/>
    </row>
    <row r="164" ht="16.5" customHeight="1" spans="1:3">
      <c r="A164" s="69">
        <v>2137399</v>
      </c>
      <c r="B164" s="36" t="s">
        <v>2408</v>
      </c>
      <c r="C164" s="10"/>
    </row>
    <row r="165" ht="16.5" customHeight="1" spans="1:3">
      <c r="A165" s="69">
        <v>21374</v>
      </c>
      <c r="B165" s="35" t="s">
        <v>2409</v>
      </c>
      <c r="C165" s="9">
        <f>SUM(C166:C167)</f>
        <v>0</v>
      </c>
    </row>
    <row r="166" ht="16.5" customHeight="1" spans="1:3">
      <c r="A166" s="69">
        <v>2137401</v>
      </c>
      <c r="B166" s="36" t="s">
        <v>2385</v>
      </c>
      <c r="C166" s="10"/>
    </row>
    <row r="167" ht="16.5" customHeight="1" spans="1:3">
      <c r="A167" s="69">
        <v>2137499</v>
      </c>
      <c r="B167" s="36" t="s">
        <v>2410</v>
      </c>
      <c r="C167" s="10"/>
    </row>
    <row r="168" ht="16.5" customHeight="1" spans="1:3">
      <c r="A168" s="69">
        <v>21398</v>
      </c>
      <c r="B168" s="35" t="s">
        <v>2277</v>
      </c>
      <c r="C168" s="9">
        <f>SUM(C169:C171)</f>
        <v>0</v>
      </c>
    </row>
    <row r="169" ht="16.5" customHeight="1" spans="1:3">
      <c r="A169" s="69">
        <v>2139801</v>
      </c>
      <c r="B169" s="36" t="s">
        <v>2411</v>
      </c>
      <c r="C169" s="10"/>
    </row>
    <row r="170" ht="16.5" customHeight="1" spans="1:3">
      <c r="A170" s="69">
        <v>2139802</v>
      </c>
      <c r="B170" s="36" t="s">
        <v>2412</v>
      </c>
      <c r="C170" s="10"/>
    </row>
    <row r="171" ht="16.5" customHeight="1" spans="1:3">
      <c r="A171" s="69">
        <v>2139899</v>
      </c>
      <c r="B171" s="36" t="s">
        <v>2413</v>
      </c>
      <c r="C171" s="10"/>
    </row>
    <row r="172" ht="16.5" customHeight="1" spans="1:3">
      <c r="A172" s="69">
        <v>214</v>
      </c>
      <c r="B172" s="35" t="s">
        <v>1577</v>
      </c>
      <c r="C172" s="9">
        <f>SUM(C173,C178,C183,C192,C199,C209,C212,C215,C216)</f>
        <v>0</v>
      </c>
    </row>
    <row r="173" ht="16.5" customHeight="1" spans="1:3">
      <c r="A173" s="69">
        <v>21460</v>
      </c>
      <c r="B173" s="35" t="s">
        <v>2414</v>
      </c>
      <c r="C173" s="9">
        <f>SUM(C174:C177)</f>
        <v>0</v>
      </c>
    </row>
    <row r="174" ht="16.5" customHeight="1" spans="1:3">
      <c r="A174" s="69">
        <v>2146001</v>
      </c>
      <c r="B174" s="36" t="s">
        <v>1579</v>
      </c>
      <c r="C174" s="10"/>
    </row>
    <row r="175" ht="16.5" customHeight="1" spans="1:3">
      <c r="A175" s="69">
        <v>2146002</v>
      </c>
      <c r="B175" s="36" t="s">
        <v>1580</v>
      </c>
      <c r="C175" s="10"/>
    </row>
    <row r="176" ht="16.5" customHeight="1" spans="1:3">
      <c r="A176" s="69">
        <v>2146003</v>
      </c>
      <c r="B176" s="36" t="s">
        <v>2415</v>
      </c>
      <c r="C176" s="10"/>
    </row>
    <row r="177" ht="16.5" customHeight="1" spans="1:3">
      <c r="A177" s="69">
        <v>2146099</v>
      </c>
      <c r="B177" s="36" t="s">
        <v>2416</v>
      </c>
      <c r="C177" s="10"/>
    </row>
    <row r="178" ht="16.5" customHeight="1" spans="1:3">
      <c r="A178" s="69">
        <v>21462</v>
      </c>
      <c r="B178" s="35" t="s">
        <v>2417</v>
      </c>
      <c r="C178" s="9">
        <f>SUM(C179:C182)</f>
        <v>0</v>
      </c>
    </row>
    <row r="179" ht="16.5" customHeight="1" spans="1:3">
      <c r="A179" s="69">
        <v>2146201</v>
      </c>
      <c r="B179" s="36" t="s">
        <v>2415</v>
      </c>
      <c r="C179" s="10"/>
    </row>
    <row r="180" ht="16.5" customHeight="1" spans="1:3">
      <c r="A180" s="69">
        <v>2146202</v>
      </c>
      <c r="B180" s="36" t="s">
        <v>2418</v>
      </c>
      <c r="C180" s="10"/>
    </row>
    <row r="181" ht="16.5" customHeight="1" spans="1:3">
      <c r="A181" s="69">
        <v>2146203</v>
      </c>
      <c r="B181" s="36" t="s">
        <v>2419</v>
      </c>
      <c r="C181" s="10"/>
    </row>
    <row r="182" ht="16.5" customHeight="1" spans="1:3">
      <c r="A182" s="69">
        <v>2146299</v>
      </c>
      <c r="B182" s="36" t="s">
        <v>2420</v>
      </c>
      <c r="C182" s="10"/>
    </row>
    <row r="183" ht="16.5" customHeight="1" spans="1:3">
      <c r="A183" s="69">
        <v>21464</v>
      </c>
      <c r="B183" s="35" t="s">
        <v>2421</v>
      </c>
      <c r="C183" s="9">
        <f>SUM(C184:C191)</f>
        <v>0</v>
      </c>
    </row>
    <row r="184" ht="16.5" customHeight="1" spans="1:3">
      <c r="A184" s="69">
        <v>2146401</v>
      </c>
      <c r="B184" s="36" t="s">
        <v>2422</v>
      </c>
      <c r="C184" s="10"/>
    </row>
    <row r="185" ht="16.5" customHeight="1" spans="1:3">
      <c r="A185" s="69">
        <v>2146402</v>
      </c>
      <c r="B185" s="36" t="s">
        <v>2423</v>
      </c>
      <c r="C185" s="10"/>
    </row>
    <row r="186" ht="16.5" customHeight="1" spans="1:3">
      <c r="A186" s="69">
        <v>2146403</v>
      </c>
      <c r="B186" s="36" t="s">
        <v>2424</v>
      </c>
      <c r="C186" s="10"/>
    </row>
    <row r="187" ht="16.5" customHeight="1" spans="1:3">
      <c r="A187" s="69">
        <v>2146404</v>
      </c>
      <c r="B187" s="36" t="s">
        <v>2425</v>
      </c>
      <c r="C187" s="10"/>
    </row>
    <row r="188" ht="16.5" customHeight="1" spans="1:3">
      <c r="A188" s="69">
        <v>2146405</v>
      </c>
      <c r="B188" s="36" t="s">
        <v>2426</v>
      </c>
      <c r="C188" s="10"/>
    </row>
    <row r="189" ht="16.5" customHeight="1" spans="1:3">
      <c r="A189" s="69">
        <v>2146406</v>
      </c>
      <c r="B189" s="36" t="s">
        <v>2427</v>
      </c>
      <c r="C189" s="10"/>
    </row>
    <row r="190" ht="16.5" customHeight="1" spans="1:3">
      <c r="A190" s="69">
        <v>2146407</v>
      </c>
      <c r="B190" s="36" t="s">
        <v>2428</v>
      </c>
      <c r="C190" s="10"/>
    </row>
    <row r="191" ht="16.5" customHeight="1" spans="1:3">
      <c r="A191" s="69">
        <v>2146499</v>
      </c>
      <c r="B191" s="36" t="s">
        <v>2429</v>
      </c>
      <c r="C191" s="10"/>
    </row>
    <row r="192" ht="16.5" customHeight="1" spans="1:3">
      <c r="A192" s="69">
        <v>21468</v>
      </c>
      <c r="B192" s="35" t="s">
        <v>2430</v>
      </c>
      <c r="C192" s="9">
        <f>SUM(C193:C198)</f>
        <v>0</v>
      </c>
    </row>
    <row r="193" ht="16.5" customHeight="1" spans="1:3">
      <c r="A193" s="69">
        <v>2146801</v>
      </c>
      <c r="B193" s="36" t="s">
        <v>2431</v>
      </c>
      <c r="C193" s="10"/>
    </row>
    <row r="194" ht="16.5" customHeight="1" spans="1:3">
      <c r="A194" s="69">
        <v>2146802</v>
      </c>
      <c r="B194" s="36" t="s">
        <v>2432</v>
      </c>
      <c r="C194" s="10"/>
    </row>
    <row r="195" ht="16.5" customHeight="1" spans="1:3">
      <c r="A195" s="69">
        <v>2146803</v>
      </c>
      <c r="B195" s="36" t="s">
        <v>2433</v>
      </c>
      <c r="C195" s="10"/>
    </row>
    <row r="196" ht="16.5" customHeight="1" spans="1:3">
      <c r="A196" s="69">
        <v>2146804</v>
      </c>
      <c r="B196" s="36" t="s">
        <v>2434</v>
      </c>
      <c r="C196" s="10"/>
    </row>
    <row r="197" ht="16.5" customHeight="1" spans="1:3">
      <c r="A197" s="69">
        <v>2146805</v>
      </c>
      <c r="B197" s="36" t="s">
        <v>2435</v>
      </c>
      <c r="C197" s="10"/>
    </row>
    <row r="198" ht="16.5" customHeight="1" spans="1:3">
      <c r="A198" s="69">
        <v>2146899</v>
      </c>
      <c r="B198" s="36" t="s">
        <v>2436</v>
      </c>
      <c r="C198" s="10"/>
    </row>
    <row r="199" ht="16.5" customHeight="1" spans="1:3">
      <c r="A199" s="69">
        <v>21469</v>
      </c>
      <c r="B199" s="35" t="s">
        <v>2437</v>
      </c>
      <c r="C199" s="9">
        <f>SUM(C200:C208)</f>
        <v>0</v>
      </c>
    </row>
    <row r="200" ht="16.5" customHeight="1" spans="1:3">
      <c r="A200" s="69">
        <v>2146901</v>
      </c>
      <c r="B200" s="36" t="s">
        <v>2438</v>
      </c>
      <c r="C200" s="10"/>
    </row>
    <row r="201" ht="16.5" customHeight="1" spans="1:3">
      <c r="A201" s="69">
        <v>2146902</v>
      </c>
      <c r="B201" s="36" t="s">
        <v>1605</v>
      </c>
      <c r="C201" s="10"/>
    </row>
    <row r="202" ht="16.5" customHeight="1" spans="1:3">
      <c r="A202" s="69">
        <v>2146903</v>
      </c>
      <c r="B202" s="36" t="s">
        <v>2439</v>
      </c>
      <c r="C202" s="10"/>
    </row>
    <row r="203" ht="16.5" customHeight="1" spans="1:3">
      <c r="A203" s="69">
        <v>2146904</v>
      </c>
      <c r="B203" s="36" t="s">
        <v>2440</v>
      </c>
      <c r="C203" s="10"/>
    </row>
    <row r="204" ht="16.5" customHeight="1" spans="1:3">
      <c r="A204" s="69">
        <v>2146906</v>
      </c>
      <c r="B204" s="36" t="s">
        <v>2441</v>
      </c>
      <c r="C204" s="10"/>
    </row>
    <row r="205" ht="16.5" customHeight="1" spans="1:3">
      <c r="A205" s="69">
        <v>2146907</v>
      </c>
      <c r="B205" s="36" t="s">
        <v>2442</v>
      </c>
      <c r="C205" s="10"/>
    </row>
    <row r="206" ht="16.5" customHeight="1" spans="1:3">
      <c r="A206" s="69">
        <v>2146908</v>
      </c>
      <c r="B206" s="36" t="s">
        <v>2443</v>
      </c>
      <c r="C206" s="10"/>
    </row>
    <row r="207" ht="16.5" customHeight="1" spans="1:3">
      <c r="A207" s="69">
        <v>2146909</v>
      </c>
      <c r="B207" s="36" t="s">
        <v>2444</v>
      </c>
      <c r="C207" s="10"/>
    </row>
    <row r="208" ht="16.5" customHeight="1" spans="1:3">
      <c r="A208" s="69">
        <v>2146999</v>
      </c>
      <c r="B208" s="36" t="s">
        <v>2445</v>
      </c>
      <c r="C208" s="10"/>
    </row>
    <row r="209" ht="16.5" customHeight="1" spans="1:3">
      <c r="A209" s="69">
        <v>21470</v>
      </c>
      <c r="B209" s="35" t="s">
        <v>2446</v>
      </c>
      <c r="C209" s="9">
        <f>SUM(C210:C211)</f>
        <v>0</v>
      </c>
    </row>
    <row r="210" ht="16.5" customHeight="1" spans="1:3">
      <c r="A210" s="69">
        <v>2147001</v>
      </c>
      <c r="B210" s="36" t="s">
        <v>2447</v>
      </c>
      <c r="C210" s="10"/>
    </row>
    <row r="211" ht="16.5" customHeight="1" spans="1:3">
      <c r="A211" s="69">
        <v>2147099</v>
      </c>
      <c r="B211" s="36" t="s">
        <v>2448</v>
      </c>
      <c r="C211" s="10"/>
    </row>
    <row r="212" ht="16.5" customHeight="1" spans="1:3">
      <c r="A212" s="69">
        <v>21471</v>
      </c>
      <c r="B212" s="35" t="s">
        <v>2449</v>
      </c>
      <c r="C212" s="9">
        <f>SUM(C213:C214)</f>
        <v>0</v>
      </c>
    </row>
    <row r="213" ht="16.5" customHeight="1" spans="1:3">
      <c r="A213" s="69">
        <v>2147101</v>
      </c>
      <c r="B213" s="36" t="s">
        <v>2447</v>
      </c>
      <c r="C213" s="10"/>
    </row>
    <row r="214" ht="16.5" customHeight="1" spans="1:3">
      <c r="A214" s="69">
        <v>2147199</v>
      </c>
      <c r="B214" s="36" t="s">
        <v>2450</v>
      </c>
      <c r="C214" s="10"/>
    </row>
    <row r="215" ht="16.5" customHeight="1" spans="1:3">
      <c r="A215" s="69">
        <v>21472</v>
      </c>
      <c r="B215" s="35" t="s">
        <v>2451</v>
      </c>
      <c r="C215" s="10"/>
    </row>
    <row r="216" ht="16.5" customHeight="1" spans="1:3">
      <c r="A216" s="69">
        <v>21498</v>
      </c>
      <c r="B216" s="35" t="s">
        <v>2277</v>
      </c>
      <c r="C216" s="9">
        <f>SUM(C217:C221)</f>
        <v>0</v>
      </c>
    </row>
    <row r="217" ht="16.5" customHeight="1" spans="1:3">
      <c r="A217" s="69">
        <v>2149801</v>
      </c>
      <c r="B217" s="36" t="s">
        <v>2452</v>
      </c>
      <c r="C217" s="10"/>
    </row>
    <row r="218" ht="16.5" customHeight="1" spans="1:3">
      <c r="A218" s="69">
        <v>2149802</v>
      </c>
      <c r="B218" s="36" t="s">
        <v>2453</v>
      </c>
      <c r="C218" s="10"/>
    </row>
    <row r="219" ht="16.5" customHeight="1" spans="1:3">
      <c r="A219" s="69">
        <v>2149803</v>
      </c>
      <c r="B219" s="36" t="s">
        <v>2454</v>
      </c>
      <c r="C219" s="10"/>
    </row>
    <row r="220" ht="16.5" customHeight="1" spans="1:3">
      <c r="A220" s="69">
        <v>2149804</v>
      </c>
      <c r="B220" s="36" t="s">
        <v>2455</v>
      </c>
      <c r="C220" s="10"/>
    </row>
    <row r="221" ht="16.5" customHeight="1" spans="1:3">
      <c r="A221" s="69">
        <v>2149899</v>
      </c>
      <c r="B221" s="36" t="s">
        <v>2456</v>
      </c>
      <c r="C221" s="10"/>
    </row>
    <row r="222" ht="16.5" customHeight="1" spans="1:3">
      <c r="A222" s="69">
        <v>215</v>
      </c>
      <c r="B222" s="35" t="s">
        <v>1616</v>
      </c>
      <c r="C222" s="9">
        <f>C223+C227</f>
        <v>1061</v>
      </c>
    </row>
    <row r="223" ht="16.5" customHeight="1" spans="1:3">
      <c r="A223" s="69">
        <v>21562</v>
      </c>
      <c r="B223" s="35" t="s">
        <v>2457</v>
      </c>
      <c r="C223" s="9">
        <f>SUM(C224:C226)</f>
        <v>0</v>
      </c>
    </row>
    <row r="224" ht="16.5" customHeight="1" spans="1:3">
      <c r="A224" s="69">
        <v>2156201</v>
      </c>
      <c r="B224" s="36" t="s">
        <v>2458</v>
      </c>
      <c r="C224" s="10"/>
    </row>
    <row r="225" ht="16.5" customHeight="1" spans="1:3">
      <c r="A225" s="69">
        <v>2156202</v>
      </c>
      <c r="B225" s="36" t="s">
        <v>2459</v>
      </c>
      <c r="C225" s="10"/>
    </row>
    <row r="226" ht="16.5" customHeight="1" spans="1:3">
      <c r="A226" s="69">
        <v>2156299</v>
      </c>
      <c r="B226" s="36" t="s">
        <v>2460</v>
      </c>
      <c r="C226" s="10"/>
    </row>
    <row r="227" ht="16.5" customHeight="1" spans="1:3">
      <c r="A227" s="69">
        <v>21598</v>
      </c>
      <c r="B227" s="35" t="s">
        <v>2277</v>
      </c>
      <c r="C227" s="9">
        <f>SUM(C228:C231)</f>
        <v>1061</v>
      </c>
    </row>
    <row r="228" ht="16.5" customHeight="1" spans="1:3">
      <c r="A228" s="69">
        <v>2159801</v>
      </c>
      <c r="B228" s="36" t="s">
        <v>2461</v>
      </c>
      <c r="C228" s="10"/>
    </row>
    <row r="229" ht="16.5" customHeight="1" spans="1:3">
      <c r="A229" s="69">
        <v>2159802</v>
      </c>
      <c r="B229" s="36" t="s">
        <v>2462</v>
      </c>
      <c r="C229" s="10">
        <v>1061</v>
      </c>
    </row>
    <row r="230" ht="16.5" customHeight="1" spans="1:3">
      <c r="A230" s="69">
        <v>2159803</v>
      </c>
      <c r="B230" s="36" t="s">
        <v>2463</v>
      </c>
      <c r="C230" s="10"/>
    </row>
    <row r="231" ht="16.5" customHeight="1" spans="1:3">
      <c r="A231" s="69">
        <v>2159899</v>
      </c>
      <c r="B231" s="36" t="s">
        <v>2464</v>
      </c>
      <c r="C231" s="10"/>
    </row>
    <row r="232" ht="16.5" customHeight="1" spans="1:3">
      <c r="A232" s="69">
        <v>217</v>
      </c>
      <c r="B232" s="35" t="s">
        <v>1674</v>
      </c>
      <c r="C232" s="9">
        <f>C233</f>
        <v>0</v>
      </c>
    </row>
    <row r="233" ht="16.5" customHeight="1" spans="1:3">
      <c r="A233" s="69">
        <v>21704</v>
      </c>
      <c r="B233" s="35" t="s">
        <v>1694</v>
      </c>
      <c r="C233" s="9">
        <f>SUM(C234:C235)</f>
        <v>0</v>
      </c>
    </row>
    <row r="234" ht="16.5" customHeight="1" spans="1:3">
      <c r="A234" s="69">
        <v>2170402</v>
      </c>
      <c r="B234" s="36" t="s">
        <v>2465</v>
      </c>
      <c r="C234" s="10"/>
    </row>
    <row r="235" ht="16.5" customHeight="1" spans="1:3">
      <c r="A235" s="69">
        <v>2170403</v>
      </c>
      <c r="B235" s="36" t="s">
        <v>2466</v>
      </c>
      <c r="C235" s="10"/>
    </row>
    <row r="236" ht="16.5" customHeight="1" spans="1:3">
      <c r="A236" s="69">
        <v>220</v>
      </c>
      <c r="B236" s="35" t="s">
        <v>1709</v>
      </c>
      <c r="C236" s="9">
        <f>C237</f>
        <v>0</v>
      </c>
    </row>
    <row r="237" ht="16.5" customHeight="1" spans="1:3">
      <c r="A237" s="69">
        <v>22006</v>
      </c>
      <c r="B237" s="35" t="s">
        <v>2467</v>
      </c>
      <c r="C237" s="9">
        <f>SUM(C238:C239)</f>
        <v>0</v>
      </c>
    </row>
    <row r="238" ht="16.5" customHeight="1" spans="1:3">
      <c r="A238" s="69">
        <v>2200601</v>
      </c>
      <c r="B238" s="36" t="s">
        <v>2468</v>
      </c>
      <c r="C238" s="10"/>
    </row>
    <row r="239" ht="16.5" customHeight="1" spans="1:3">
      <c r="A239" s="69">
        <v>2200602</v>
      </c>
      <c r="B239" s="36" t="s">
        <v>2469</v>
      </c>
      <c r="C239" s="10"/>
    </row>
    <row r="240" ht="16.5" customHeight="1" spans="1:3">
      <c r="A240" s="69">
        <v>221</v>
      </c>
      <c r="B240" s="35" t="s">
        <v>1747</v>
      </c>
      <c r="C240" s="9">
        <f>C241</f>
        <v>0</v>
      </c>
    </row>
    <row r="241" ht="16.5" customHeight="1" spans="1:3">
      <c r="A241" s="69">
        <v>22198</v>
      </c>
      <c r="B241" s="35" t="s">
        <v>2277</v>
      </c>
      <c r="C241" s="9">
        <f>SUM(C242:C243)</f>
        <v>0</v>
      </c>
    </row>
    <row r="242" ht="16.5" customHeight="1" spans="1:3">
      <c r="A242" s="69">
        <v>2219801</v>
      </c>
      <c r="B242" s="36" t="s">
        <v>1758</v>
      </c>
      <c r="C242" s="10"/>
    </row>
    <row r="243" ht="16.5" customHeight="1" spans="1:3">
      <c r="A243" s="69">
        <v>2219899</v>
      </c>
      <c r="B243" s="36" t="s">
        <v>2470</v>
      </c>
      <c r="C243" s="10"/>
    </row>
    <row r="244" ht="16.5" customHeight="1" spans="1:3">
      <c r="A244" s="69">
        <v>222</v>
      </c>
      <c r="B244" s="35" t="s">
        <v>1768</v>
      </c>
      <c r="C244" s="9">
        <f>C245</f>
        <v>0</v>
      </c>
    </row>
    <row r="245" ht="16.5" customHeight="1" spans="1:3">
      <c r="A245" s="69">
        <v>22298</v>
      </c>
      <c r="B245" s="35" t="s">
        <v>2277</v>
      </c>
      <c r="C245" s="9">
        <f>SUM(C246:C247)</f>
        <v>0</v>
      </c>
    </row>
    <row r="246" ht="16.5" customHeight="1" spans="1:3">
      <c r="A246" s="69">
        <v>2229801</v>
      </c>
      <c r="B246" s="36" t="s">
        <v>1779</v>
      </c>
      <c r="C246" s="10"/>
    </row>
    <row r="247" ht="16.5" customHeight="1" spans="1:3">
      <c r="A247" s="69">
        <v>2229899</v>
      </c>
      <c r="B247" s="36" t="s">
        <v>2471</v>
      </c>
      <c r="C247" s="10"/>
    </row>
    <row r="248" ht="16.5" customHeight="1" spans="1:3">
      <c r="A248" s="69">
        <v>224</v>
      </c>
      <c r="B248" s="35" t="s">
        <v>1809</v>
      </c>
      <c r="C248" s="9">
        <f>C249</f>
        <v>0</v>
      </c>
    </row>
    <row r="249" ht="16.5" customHeight="1" spans="1:3">
      <c r="A249" s="69">
        <v>22498</v>
      </c>
      <c r="B249" s="35" t="s">
        <v>2472</v>
      </c>
      <c r="C249" s="9">
        <f>SUM(C250:C252)</f>
        <v>0</v>
      </c>
    </row>
    <row r="250" ht="16.5" customHeight="1" spans="1:3">
      <c r="A250" s="69">
        <v>2249801</v>
      </c>
      <c r="B250" s="36" t="s">
        <v>2473</v>
      </c>
      <c r="C250" s="10"/>
    </row>
    <row r="251" ht="16.5" customHeight="1" spans="1:3">
      <c r="A251" s="69">
        <v>2249802</v>
      </c>
      <c r="B251" s="36" t="s">
        <v>2474</v>
      </c>
      <c r="C251" s="10"/>
    </row>
    <row r="252" ht="16.5" customHeight="1" spans="1:3">
      <c r="A252" s="69">
        <v>2249899</v>
      </c>
      <c r="B252" s="36" t="s">
        <v>2475</v>
      </c>
      <c r="C252" s="10"/>
    </row>
    <row r="253" ht="16.5" customHeight="1" spans="1:3">
      <c r="A253" s="69">
        <v>229</v>
      </c>
      <c r="B253" s="35" t="s">
        <v>1928</v>
      </c>
      <c r="C253" s="9">
        <f>SUM(C254,C258,C267,C269,C271,C283)</f>
        <v>19438</v>
      </c>
    </row>
    <row r="254" ht="16.5" customHeight="1" spans="1:3">
      <c r="A254" s="69">
        <v>22904</v>
      </c>
      <c r="B254" s="35" t="s">
        <v>2476</v>
      </c>
      <c r="C254" s="9">
        <f>SUM(C255:C257)</f>
        <v>19000</v>
      </c>
    </row>
    <row r="255" ht="16.5" customHeight="1" spans="1:3">
      <c r="A255" s="69">
        <v>2290401</v>
      </c>
      <c r="B255" s="36" t="s">
        <v>2477</v>
      </c>
      <c r="C255" s="10"/>
    </row>
    <row r="256" ht="16.5" customHeight="1" spans="1:3">
      <c r="A256" s="69">
        <v>2290402</v>
      </c>
      <c r="B256" s="36" t="s">
        <v>2478</v>
      </c>
      <c r="C256" s="10">
        <v>9200</v>
      </c>
    </row>
    <row r="257" ht="16.5" customHeight="1" spans="1:3">
      <c r="A257" s="69">
        <v>2290403</v>
      </c>
      <c r="B257" s="36" t="s">
        <v>2479</v>
      </c>
      <c r="C257" s="10">
        <v>9800</v>
      </c>
    </row>
    <row r="258" ht="16.5" customHeight="1" spans="1:3">
      <c r="A258" s="69">
        <v>22908</v>
      </c>
      <c r="B258" s="35" t="s">
        <v>2480</v>
      </c>
      <c r="C258" s="9">
        <f>SUM(C259:C266)</f>
        <v>0</v>
      </c>
    </row>
    <row r="259" ht="16.5" customHeight="1" spans="1:3">
      <c r="A259" s="69">
        <v>2290802</v>
      </c>
      <c r="B259" s="36" t="s">
        <v>2481</v>
      </c>
      <c r="C259" s="10"/>
    </row>
    <row r="260" ht="16.5" customHeight="1" spans="1:3">
      <c r="A260" s="69">
        <v>2290803</v>
      </c>
      <c r="B260" s="36" t="s">
        <v>2482</v>
      </c>
      <c r="C260" s="10"/>
    </row>
    <row r="261" ht="16.5" customHeight="1" spans="1:3">
      <c r="A261" s="69">
        <v>2290804</v>
      </c>
      <c r="B261" s="36" t="s">
        <v>2483</v>
      </c>
      <c r="C261" s="10"/>
    </row>
    <row r="262" ht="16.5" customHeight="1" spans="1:3">
      <c r="A262" s="69">
        <v>2290805</v>
      </c>
      <c r="B262" s="36" t="s">
        <v>2484</v>
      </c>
      <c r="C262" s="10"/>
    </row>
    <row r="263" ht="16.5" customHeight="1" spans="1:3">
      <c r="A263" s="69">
        <v>2290806</v>
      </c>
      <c r="B263" s="36" t="s">
        <v>2485</v>
      </c>
      <c r="C263" s="10"/>
    </row>
    <row r="264" ht="16.5" customHeight="1" spans="1:3">
      <c r="A264" s="69">
        <v>2290807</v>
      </c>
      <c r="B264" s="36" t="s">
        <v>2486</v>
      </c>
      <c r="C264" s="10"/>
    </row>
    <row r="265" ht="16.5" customHeight="1" spans="1:3">
      <c r="A265" s="69">
        <v>2290808</v>
      </c>
      <c r="B265" s="36" t="s">
        <v>2487</v>
      </c>
      <c r="C265" s="10"/>
    </row>
    <row r="266" ht="16.5" customHeight="1" spans="1:3">
      <c r="A266" s="69">
        <v>2290899</v>
      </c>
      <c r="B266" s="36" t="s">
        <v>2488</v>
      </c>
      <c r="C266" s="10"/>
    </row>
    <row r="267" ht="16.5" customHeight="1" spans="1:3">
      <c r="A267" s="69">
        <v>22909</v>
      </c>
      <c r="B267" s="35" t="s">
        <v>2489</v>
      </c>
      <c r="C267" s="9">
        <f>C268</f>
        <v>0</v>
      </c>
    </row>
    <row r="268" ht="16.5" customHeight="1" spans="1:3">
      <c r="A268" s="69">
        <v>2290901</v>
      </c>
      <c r="B268" s="36" t="s">
        <v>2490</v>
      </c>
      <c r="C268" s="10"/>
    </row>
    <row r="269" ht="16.5" customHeight="1" spans="1:3">
      <c r="A269" s="69">
        <v>22910</v>
      </c>
      <c r="B269" s="35" t="s">
        <v>2491</v>
      </c>
      <c r="C269" s="9">
        <f>C270</f>
        <v>0</v>
      </c>
    </row>
    <row r="270" ht="16.5" customHeight="1" spans="1:3">
      <c r="A270" s="69">
        <v>2291001</v>
      </c>
      <c r="B270" s="36" t="s">
        <v>2492</v>
      </c>
      <c r="C270" s="10"/>
    </row>
    <row r="271" ht="16.5" customHeight="1" spans="1:3">
      <c r="A271" s="69">
        <v>22960</v>
      </c>
      <c r="B271" s="35" t="s">
        <v>2493</v>
      </c>
      <c r="C271" s="9">
        <f>SUM(C272:C282)</f>
        <v>438</v>
      </c>
    </row>
    <row r="272" ht="16.5" customHeight="1" spans="1:3">
      <c r="A272" s="69">
        <v>2296001</v>
      </c>
      <c r="B272" s="36" t="s">
        <v>2494</v>
      </c>
      <c r="C272" s="10"/>
    </row>
    <row r="273" ht="16.5" customHeight="1" spans="1:3">
      <c r="A273" s="69">
        <v>2296002</v>
      </c>
      <c r="B273" s="36" t="s">
        <v>2495</v>
      </c>
      <c r="C273" s="10">
        <v>198</v>
      </c>
    </row>
    <row r="274" ht="16.5" customHeight="1" spans="1:3">
      <c r="A274" s="69">
        <v>2296003</v>
      </c>
      <c r="B274" s="36" t="s">
        <v>2496</v>
      </c>
      <c r="C274" s="10">
        <v>177</v>
      </c>
    </row>
    <row r="275" ht="16.5" customHeight="1" spans="1:3">
      <c r="A275" s="69">
        <v>2296004</v>
      </c>
      <c r="B275" s="36" t="s">
        <v>2497</v>
      </c>
      <c r="C275" s="10">
        <v>12</v>
      </c>
    </row>
    <row r="276" ht="16.5" customHeight="1" spans="1:3">
      <c r="A276" s="69">
        <v>2296005</v>
      </c>
      <c r="B276" s="36" t="s">
        <v>2498</v>
      </c>
      <c r="C276" s="10"/>
    </row>
    <row r="277" ht="16.5" customHeight="1" spans="1:3">
      <c r="A277" s="69">
        <v>2296006</v>
      </c>
      <c r="B277" s="36" t="s">
        <v>2499</v>
      </c>
      <c r="C277" s="10">
        <v>51</v>
      </c>
    </row>
    <row r="278" ht="16.5" customHeight="1" spans="1:3">
      <c r="A278" s="69">
        <v>2296010</v>
      </c>
      <c r="B278" s="36" t="s">
        <v>2500</v>
      </c>
      <c r="C278" s="10"/>
    </row>
    <row r="279" ht="16.5" customHeight="1" spans="1:3">
      <c r="A279" s="69">
        <v>2296011</v>
      </c>
      <c r="B279" s="36" t="s">
        <v>2501</v>
      </c>
      <c r="C279" s="10"/>
    </row>
    <row r="280" ht="16.5" customHeight="1" spans="1:3">
      <c r="A280" s="69">
        <v>2296012</v>
      </c>
      <c r="B280" s="36" t="s">
        <v>2502</v>
      </c>
      <c r="C280" s="10"/>
    </row>
    <row r="281" ht="16.5" customHeight="1" spans="1:3">
      <c r="A281" s="69">
        <v>2296013</v>
      </c>
      <c r="B281" s="36" t="s">
        <v>2503</v>
      </c>
      <c r="C281" s="10"/>
    </row>
    <row r="282" ht="16.5" customHeight="1" spans="1:3">
      <c r="A282" s="69">
        <v>2296099</v>
      </c>
      <c r="B282" s="36" t="s">
        <v>2504</v>
      </c>
      <c r="C282" s="10"/>
    </row>
    <row r="283" ht="16.5" customHeight="1" spans="1:3">
      <c r="A283" s="69">
        <v>22998</v>
      </c>
      <c r="B283" s="35" t="s">
        <v>2505</v>
      </c>
      <c r="C283" s="9">
        <f>C284</f>
        <v>0</v>
      </c>
    </row>
    <row r="284" ht="16.5" customHeight="1" spans="1:3">
      <c r="A284" s="69">
        <v>2299899</v>
      </c>
      <c r="B284" s="36" t="s">
        <v>1011</v>
      </c>
      <c r="C284" s="10"/>
    </row>
    <row r="285" ht="16.5" customHeight="1" spans="1:3">
      <c r="A285" s="69">
        <v>232</v>
      </c>
      <c r="B285" s="35" t="s">
        <v>1847</v>
      </c>
      <c r="C285" s="9">
        <f>C286</f>
        <v>2779</v>
      </c>
    </row>
    <row r="286" ht="16.5" customHeight="1" spans="1:3">
      <c r="A286" s="69">
        <v>23204</v>
      </c>
      <c r="B286" s="35" t="s">
        <v>2506</v>
      </c>
      <c r="C286" s="9">
        <f>SUM(C287:C301)</f>
        <v>2779</v>
      </c>
    </row>
    <row r="287" ht="16.5" customHeight="1" spans="1:3">
      <c r="A287" s="69">
        <v>2320401</v>
      </c>
      <c r="B287" s="36" t="s">
        <v>2507</v>
      </c>
      <c r="C287" s="10"/>
    </row>
    <row r="288" ht="16.5" customHeight="1" spans="1:3">
      <c r="A288" s="69">
        <v>2320405</v>
      </c>
      <c r="B288" s="36" t="s">
        <v>2508</v>
      </c>
      <c r="C288" s="10"/>
    </row>
    <row r="289" ht="16.5" customHeight="1" spans="1:3">
      <c r="A289" s="69">
        <v>2320411</v>
      </c>
      <c r="B289" s="36" t="s">
        <v>2509</v>
      </c>
      <c r="C289" s="10">
        <v>3</v>
      </c>
    </row>
    <row r="290" ht="16.5" customHeight="1" spans="1:3">
      <c r="A290" s="69">
        <v>2320413</v>
      </c>
      <c r="B290" s="36" t="s">
        <v>2510</v>
      </c>
      <c r="C290" s="10"/>
    </row>
    <row r="291" ht="16.5" customHeight="1" spans="1:3">
      <c r="A291" s="69">
        <v>2320414</v>
      </c>
      <c r="B291" s="36" t="s">
        <v>2511</v>
      </c>
      <c r="C291" s="10"/>
    </row>
    <row r="292" ht="16.5" customHeight="1" spans="1:3">
      <c r="A292" s="69">
        <v>2320416</v>
      </c>
      <c r="B292" s="36" t="s">
        <v>2512</v>
      </c>
      <c r="C292" s="10"/>
    </row>
    <row r="293" ht="16.5" customHeight="1" spans="1:3">
      <c r="A293" s="69">
        <v>2320417</v>
      </c>
      <c r="B293" s="36" t="s">
        <v>2513</v>
      </c>
      <c r="C293" s="10"/>
    </row>
    <row r="294" ht="16.5" customHeight="1" spans="1:3">
      <c r="A294" s="69">
        <v>2320418</v>
      </c>
      <c r="B294" s="36" t="s">
        <v>2514</v>
      </c>
      <c r="C294" s="10"/>
    </row>
    <row r="295" ht="16.5" customHeight="1" spans="1:3">
      <c r="A295" s="69">
        <v>2320419</v>
      </c>
      <c r="B295" s="36" t="s">
        <v>2515</v>
      </c>
      <c r="C295" s="10"/>
    </row>
    <row r="296" ht="16.5" customHeight="1" spans="1:3">
      <c r="A296" s="69">
        <v>2320420</v>
      </c>
      <c r="B296" s="36" t="s">
        <v>2516</v>
      </c>
      <c r="C296" s="10"/>
    </row>
    <row r="297" ht="16.5" customHeight="1" spans="1:3">
      <c r="A297" s="69">
        <v>2320431</v>
      </c>
      <c r="B297" s="36" t="s">
        <v>2517</v>
      </c>
      <c r="C297" s="10"/>
    </row>
    <row r="298" ht="16.5" customHeight="1" spans="1:3">
      <c r="A298" s="69">
        <v>2320432</v>
      </c>
      <c r="B298" s="36" t="s">
        <v>2518</v>
      </c>
      <c r="C298" s="10"/>
    </row>
    <row r="299" ht="16.5" customHeight="1" spans="1:3">
      <c r="A299" s="69">
        <v>2320433</v>
      </c>
      <c r="B299" s="36" t="s">
        <v>2519</v>
      </c>
      <c r="C299" s="10"/>
    </row>
    <row r="300" ht="16.5" customHeight="1" spans="1:3">
      <c r="A300" s="69">
        <v>2320498</v>
      </c>
      <c r="B300" s="36" t="s">
        <v>2520</v>
      </c>
      <c r="C300" s="10">
        <v>2776</v>
      </c>
    </row>
    <row r="301" ht="16.5" customHeight="1" spans="1:3">
      <c r="A301" s="69">
        <v>2320499</v>
      </c>
      <c r="B301" s="36" t="s">
        <v>2521</v>
      </c>
      <c r="C301" s="10"/>
    </row>
    <row r="302" ht="16.5" customHeight="1" spans="1:3">
      <c r="A302" s="69">
        <v>233</v>
      </c>
      <c r="B302" s="35" t="s">
        <v>1860</v>
      </c>
      <c r="C302" s="9">
        <f>C303</f>
        <v>46</v>
      </c>
    </row>
    <row r="303" ht="16.5" customHeight="1" spans="1:3">
      <c r="A303" s="69">
        <v>23304</v>
      </c>
      <c r="B303" s="35" t="s">
        <v>2522</v>
      </c>
      <c r="C303" s="9">
        <f>SUM(C304:C318)</f>
        <v>46</v>
      </c>
    </row>
    <row r="304" ht="16.5" customHeight="1" spans="1:3">
      <c r="A304" s="69">
        <v>2330401</v>
      </c>
      <c r="B304" s="36" t="s">
        <v>2523</v>
      </c>
      <c r="C304" s="10"/>
    </row>
    <row r="305" ht="16.5" customHeight="1" spans="1:3">
      <c r="A305" s="69">
        <v>2330405</v>
      </c>
      <c r="B305" s="36" t="s">
        <v>2524</v>
      </c>
      <c r="C305" s="10"/>
    </row>
    <row r="306" ht="16.5" customHeight="1" spans="1:3">
      <c r="A306" s="69">
        <v>2330411</v>
      </c>
      <c r="B306" s="36" t="s">
        <v>2525</v>
      </c>
      <c r="C306" s="10"/>
    </row>
    <row r="307" ht="16.5" customHeight="1" spans="1:3">
      <c r="A307" s="69">
        <v>2330413</v>
      </c>
      <c r="B307" s="36" t="s">
        <v>2526</v>
      </c>
      <c r="C307" s="10"/>
    </row>
    <row r="308" ht="16.5" customHeight="1" spans="1:3">
      <c r="A308" s="69">
        <v>2330414</v>
      </c>
      <c r="B308" s="36" t="s">
        <v>2527</v>
      </c>
      <c r="C308" s="10"/>
    </row>
    <row r="309" ht="16.5" customHeight="1" spans="1:3">
      <c r="A309" s="69">
        <v>2330416</v>
      </c>
      <c r="B309" s="36" t="s">
        <v>2528</v>
      </c>
      <c r="C309" s="10"/>
    </row>
    <row r="310" ht="16.5" customHeight="1" spans="1:3">
      <c r="A310" s="69">
        <v>2330417</v>
      </c>
      <c r="B310" s="36" t="s">
        <v>2529</v>
      </c>
      <c r="C310" s="10"/>
    </row>
    <row r="311" ht="16.5" customHeight="1" spans="1:3">
      <c r="A311" s="69">
        <v>2330418</v>
      </c>
      <c r="B311" s="36" t="s">
        <v>2530</v>
      </c>
      <c r="C311" s="10"/>
    </row>
    <row r="312" ht="16.5" customHeight="1" spans="1:3">
      <c r="A312" s="69">
        <v>2330419</v>
      </c>
      <c r="B312" s="36" t="s">
        <v>2531</v>
      </c>
      <c r="C312" s="10"/>
    </row>
    <row r="313" ht="16.5" customHeight="1" spans="1:3">
      <c r="A313" s="69">
        <v>2330420</v>
      </c>
      <c r="B313" s="36" t="s">
        <v>2532</v>
      </c>
      <c r="C313" s="10"/>
    </row>
    <row r="314" ht="16.5" customHeight="1" spans="1:3">
      <c r="A314" s="69">
        <v>2330431</v>
      </c>
      <c r="B314" s="36" t="s">
        <v>2533</v>
      </c>
      <c r="C314" s="10"/>
    </row>
    <row r="315" ht="16.5" customHeight="1" spans="1:3">
      <c r="A315" s="69">
        <v>2330432</v>
      </c>
      <c r="B315" s="36" t="s">
        <v>2534</v>
      </c>
      <c r="C315" s="10"/>
    </row>
    <row r="316" ht="16.5" customHeight="1" spans="1:3">
      <c r="A316" s="69">
        <v>2330433</v>
      </c>
      <c r="B316" s="36" t="s">
        <v>2535</v>
      </c>
      <c r="C316" s="10"/>
    </row>
    <row r="317" ht="16.5" customHeight="1" spans="1:3">
      <c r="A317" s="69">
        <v>2330498</v>
      </c>
      <c r="B317" s="36" t="s">
        <v>2536</v>
      </c>
      <c r="C317" s="10">
        <v>10</v>
      </c>
    </row>
    <row r="318" ht="16.5" customHeight="1" spans="1:3">
      <c r="A318" s="69">
        <v>2330499</v>
      </c>
      <c r="B318" s="36" t="s">
        <v>2537</v>
      </c>
      <c r="C318" s="10">
        <v>36</v>
      </c>
    </row>
    <row r="319" ht="16.5" customHeight="1" spans="1:3">
      <c r="A319" s="69">
        <v>234</v>
      </c>
      <c r="B319" s="70" t="s">
        <v>2538</v>
      </c>
      <c r="C319" s="9">
        <f>SUM(C320,C333)</f>
        <v>0</v>
      </c>
    </row>
    <row r="320" ht="16.5" customHeight="1" spans="1:3">
      <c r="A320" s="69">
        <v>23401</v>
      </c>
      <c r="B320" s="70" t="s">
        <v>1888</v>
      </c>
      <c r="C320" s="9">
        <f>SUM(C321:C332)</f>
        <v>0</v>
      </c>
    </row>
    <row r="321" ht="16.5" customHeight="1" spans="1:3">
      <c r="A321" s="69">
        <v>2340101</v>
      </c>
      <c r="B321" s="69" t="s">
        <v>2539</v>
      </c>
      <c r="C321" s="10"/>
    </row>
    <row r="322" ht="16.5" customHeight="1" spans="1:3">
      <c r="A322" s="69">
        <v>2340102</v>
      </c>
      <c r="B322" s="69" t="s">
        <v>2540</v>
      </c>
      <c r="C322" s="10"/>
    </row>
    <row r="323" ht="16.5" customHeight="1" spans="1:3">
      <c r="A323" s="69">
        <v>2340103</v>
      </c>
      <c r="B323" s="69" t="s">
        <v>2541</v>
      </c>
      <c r="C323" s="10"/>
    </row>
    <row r="324" ht="16.5" customHeight="1" spans="1:3">
      <c r="A324" s="69">
        <v>2340104</v>
      </c>
      <c r="B324" s="69" t="s">
        <v>2542</v>
      </c>
      <c r="C324" s="10"/>
    </row>
    <row r="325" ht="16.5" customHeight="1" spans="1:3">
      <c r="A325" s="69">
        <v>2340105</v>
      </c>
      <c r="B325" s="69" t="s">
        <v>2543</v>
      </c>
      <c r="C325" s="10"/>
    </row>
    <row r="326" ht="16.5" customHeight="1" spans="1:3">
      <c r="A326" s="69">
        <v>2340106</v>
      </c>
      <c r="B326" s="69" t="s">
        <v>2544</v>
      </c>
      <c r="C326" s="10"/>
    </row>
    <row r="327" ht="16.5" customHeight="1" spans="1:3">
      <c r="A327" s="69">
        <v>2340107</v>
      </c>
      <c r="B327" s="69" t="s">
        <v>2545</v>
      </c>
      <c r="C327" s="10"/>
    </row>
    <row r="328" ht="16.5" customHeight="1" spans="1:3">
      <c r="A328" s="69">
        <v>2340108</v>
      </c>
      <c r="B328" s="69" t="s">
        <v>2546</v>
      </c>
      <c r="C328" s="10"/>
    </row>
    <row r="329" ht="16.5" customHeight="1" spans="1:3">
      <c r="A329" s="69">
        <v>2340109</v>
      </c>
      <c r="B329" s="69" t="s">
        <v>2547</v>
      </c>
      <c r="C329" s="10"/>
    </row>
    <row r="330" ht="16.5" customHeight="1" spans="1:3">
      <c r="A330" s="69">
        <v>2340110</v>
      </c>
      <c r="B330" s="69" t="s">
        <v>2548</v>
      </c>
      <c r="C330" s="10"/>
    </row>
    <row r="331" ht="16.5" customHeight="1" spans="1:3">
      <c r="A331" s="69">
        <v>2340111</v>
      </c>
      <c r="B331" s="69" t="s">
        <v>2549</v>
      </c>
      <c r="C331" s="10"/>
    </row>
    <row r="332" ht="16.5" customHeight="1" spans="1:3">
      <c r="A332" s="69">
        <v>2340199</v>
      </c>
      <c r="B332" s="69" t="s">
        <v>2550</v>
      </c>
      <c r="C332" s="10"/>
    </row>
    <row r="333" ht="16.5" customHeight="1" spans="1:3">
      <c r="A333" s="69">
        <v>23402</v>
      </c>
      <c r="B333" s="70" t="s">
        <v>2551</v>
      </c>
      <c r="C333" s="9">
        <f>SUM(C334:C339)</f>
        <v>0</v>
      </c>
    </row>
    <row r="334" ht="16.5" customHeight="1" spans="1:3">
      <c r="A334" s="69">
        <v>2340201</v>
      </c>
      <c r="B334" s="69" t="s">
        <v>1653</v>
      </c>
      <c r="C334" s="10"/>
    </row>
    <row r="335" ht="16.5" customHeight="1" spans="1:3">
      <c r="A335" s="69">
        <v>2340202</v>
      </c>
      <c r="B335" s="69" t="s">
        <v>1698</v>
      </c>
      <c r="C335" s="10"/>
    </row>
    <row r="336" ht="16.5" customHeight="1" spans="1:3">
      <c r="A336" s="69">
        <v>2340203</v>
      </c>
      <c r="B336" s="69" t="s">
        <v>2552</v>
      </c>
      <c r="C336" s="10"/>
    </row>
    <row r="337" ht="16.5" customHeight="1" spans="1:3">
      <c r="A337" s="69">
        <v>2340204</v>
      </c>
      <c r="B337" s="69" t="s">
        <v>2553</v>
      </c>
      <c r="C337" s="10"/>
    </row>
    <row r="338" ht="16.5" customHeight="1" spans="1:3">
      <c r="A338" s="69">
        <v>2340205</v>
      </c>
      <c r="B338" s="69" t="s">
        <v>2554</v>
      </c>
      <c r="C338" s="10"/>
    </row>
    <row r="339" ht="16.5" customHeight="1" spans="1:3">
      <c r="A339" s="69">
        <v>2340299</v>
      </c>
      <c r="B339" s="69" t="s">
        <v>2555</v>
      </c>
      <c r="C339" s="10"/>
    </row>
  </sheetData>
  <sheetProtection autoFilter="0" objects="1"/>
  <mergeCells count="1">
    <mergeCell ref="A1:C1"/>
  </mergeCells>
  <dataValidations count="1">
    <dataValidation type="decimal" operator="between" allowBlank="1" showInputMessage="1" showErrorMessage="1" sqref="C5:C33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showGridLines="0" showZeros="0" defaultGridColor="0" colorId="8" workbookViewId="0">
      <selection activeCell="A1" sqref="A1:AB1"/>
    </sheetView>
  </sheetViews>
  <sheetFormatPr defaultColWidth="12.125" defaultRowHeight="15.6" customHeight="1"/>
  <cols>
    <col min="1" max="1" width="10.125" style="1" customWidth="1"/>
    <col min="2" max="2" width="45.5" style="1" customWidth="1"/>
    <col min="3" max="13" width="12.75" style="1" customWidth="1"/>
    <col min="14" max="14" width="10" style="1" customWidth="1"/>
    <col min="15" max="15" width="56.25" style="1" customWidth="1"/>
    <col min="16" max="24" width="12.75" style="1" customWidth="1"/>
    <col min="25" max="25" width="10" style="1" customWidth="1"/>
    <col min="26" max="26" width="36.125" style="1" customWidth="1"/>
    <col min="27" max="28" width="12.75" style="1" customWidth="1"/>
  </cols>
  <sheetData>
    <row r="1" ht="33.75" customHeight="1" spans="1:28">
      <c r="A1" s="22" t="str">
        <f>'##BASEINFO'!$B$2&amp;"度"&amp;'##BASEINFO'!$B$7&amp;"政府性基金预算收支及结余情况录入表"</f>
        <v>2024年度凤翔区政府性基金预算收支及结余情况录入表</v>
      </c>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ht="17.25" customHeight="1" spans="1:28">
      <c r="A2" s="23" t="s">
        <v>166</v>
      </c>
      <c r="B2" s="23"/>
      <c r="C2" s="23"/>
      <c r="D2" s="23"/>
      <c r="E2" s="23"/>
      <c r="F2" s="23"/>
      <c r="G2" s="23"/>
      <c r="H2" s="23"/>
      <c r="I2" s="23"/>
      <c r="J2" s="23"/>
      <c r="K2" s="23"/>
      <c r="L2" s="23"/>
      <c r="M2" s="23"/>
      <c r="N2" s="23"/>
      <c r="O2" s="23"/>
      <c r="P2" s="23"/>
      <c r="Q2" s="23"/>
      <c r="R2" s="23"/>
      <c r="S2" s="23"/>
      <c r="T2" s="23"/>
      <c r="U2" s="23"/>
      <c r="V2" s="23"/>
      <c r="W2" s="23"/>
      <c r="X2" s="23"/>
      <c r="Y2" s="23"/>
      <c r="Z2" s="23"/>
      <c r="AA2" s="23"/>
      <c r="AB2" s="23"/>
    </row>
    <row r="3" ht="17.25" customHeight="1" spans="1:28">
      <c r="A3" s="77" t="str">
        <f>"单位："&amp;'##BASEINFO'!$B$19</f>
        <v>单位：万元</v>
      </c>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76" customFormat="1" ht="17.25" customHeight="1" spans="1:28">
      <c r="A4" s="78" t="s">
        <v>181</v>
      </c>
      <c r="B4" s="78" t="s">
        <v>2556</v>
      </c>
      <c r="C4" s="78" t="s">
        <v>183</v>
      </c>
      <c r="D4" s="78" t="s">
        <v>1935</v>
      </c>
      <c r="E4" s="78" t="s">
        <v>2046</v>
      </c>
      <c r="F4" s="78" t="s">
        <v>2557</v>
      </c>
      <c r="G4" s="78" t="s">
        <v>2053</v>
      </c>
      <c r="H4" s="78" t="s">
        <v>2161</v>
      </c>
      <c r="I4" s="78" t="s">
        <v>2062</v>
      </c>
      <c r="J4" s="78" t="s">
        <v>2075</v>
      </c>
      <c r="K4" s="79" t="s">
        <v>2128</v>
      </c>
      <c r="L4" s="79" t="s">
        <v>2130</v>
      </c>
      <c r="M4" s="80" t="s">
        <v>2558</v>
      </c>
      <c r="N4" s="78" t="s">
        <v>181</v>
      </c>
      <c r="O4" s="81" t="s">
        <v>2559</v>
      </c>
      <c r="P4" s="78" t="s">
        <v>183</v>
      </c>
      <c r="Q4" s="78" t="s">
        <v>1936</v>
      </c>
      <c r="R4" s="78" t="s">
        <v>2047</v>
      </c>
      <c r="S4" s="78" t="s">
        <v>2055</v>
      </c>
      <c r="T4" s="78" t="s">
        <v>2063</v>
      </c>
      <c r="U4" s="78" t="s">
        <v>2076</v>
      </c>
      <c r="V4" s="79" t="s">
        <v>2131</v>
      </c>
      <c r="W4" s="79" t="s">
        <v>2129</v>
      </c>
      <c r="X4" s="82" t="s">
        <v>2560</v>
      </c>
      <c r="Y4" s="81" t="s">
        <v>181</v>
      </c>
      <c r="Z4" s="81" t="s">
        <v>2561</v>
      </c>
      <c r="AA4" s="78" t="s">
        <v>2562</v>
      </c>
      <c r="AB4" s="78" t="s">
        <v>2133</v>
      </c>
    </row>
    <row r="5" s="76" customFormat="1" ht="23.25" customHeight="1" spans="1:28">
      <c r="A5" s="28"/>
      <c r="B5" s="28"/>
      <c r="C5" s="28"/>
      <c r="D5" s="28"/>
      <c r="E5" s="28"/>
      <c r="F5" s="28"/>
      <c r="G5" s="28"/>
      <c r="H5" s="28"/>
      <c r="I5" s="28"/>
      <c r="J5" s="28"/>
      <c r="K5" s="83"/>
      <c r="L5" s="83"/>
      <c r="M5" s="84"/>
      <c r="N5" s="28"/>
      <c r="O5" s="85"/>
      <c r="P5" s="28"/>
      <c r="Q5" s="28"/>
      <c r="R5" s="28"/>
      <c r="S5" s="28"/>
      <c r="T5" s="28"/>
      <c r="U5" s="28"/>
      <c r="V5" s="83"/>
      <c r="W5" s="83"/>
      <c r="X5" s="86"/>
      <c r="Y5" s="85"/>
      <c r="Z5" s="85"/>
      <c r="AA5" s="28"/>
      <c r="AB5" s="28"/>
    </row>
    <row r="6" ht="17.25" customHeight="1" spans="1:28">
      <c r="A6" s="8"/>
      <c r="B6" s="5" t="s">
        <v>2204</v>
      </c>
      <c r="C6" s="9">
        <f t="shared" ref="C6:M6" si="0">SUM(C7:C34)</f>
        <v>10842</v>
      </c>
      <c r="D6" s="9">
        <f t="shared" si="0"/>
        <v>4452</v>
      </c>
      <c r="E6" s="9">
        <f t="shared" si="0"/>
        <v>0</v>
      </c>
      <c r="F6" s="9">
        <f t="shared" si="0"/>
        <v>0</v>
      </c>
      <c r="G6" s="9">
        <f t="shared" si="0"/>
        <v>2169</v>
      </c>
      <c r="H6" s="9">
        <f t="shared" si="0"/>
        <v>2477</v>
      </c>
      <c r="I6" s="9">
        <f t="shared" si="0"/>
        <v>0</v>
      </c>
      <c r="J6" s="9">
        <f t="shared" si="0"/>
        <v>44400</v>
      </c>
      <c r="K6" s="9">
        <f t="shared" si="0"/>
        <v>0</v>
      </c>
      <c r="L6" s="9">
        <f t="shared" si="0"/>
        <v>0</v>
      </c>
      <c r="M6" s="9">
        <f t="shared" si="0"/>
        <v>0</v>
      </c>
      <c r="N6" s="8"/>
      <c r="O6" s="5" t="s">
        <v>2276</v>
      </c>
      <c r="P6" s="9">
        <f t="shared" ref="P6:X6" si="1">SUM(P7:P34)</f>
        <v>32139</v>
      </c>
      <c r="Q6" s="9">
        <f t="shared" si="1"/>
        <v>0</v>
      </c>
      <c r="R6" s="9">
        <f t="shared" si="1"/>
        <v>0</v>
      </c>
      <c r="S6" s="9">
        <f t="shared" si="1"/>
        <v>0</v>
      </c>
      <c r="T6" s="9">
        <f t="shared" si="1"/>
        <v>25400</v>
      </c>
      <c r="U6" s="9">
        <f t="shared" si="1"/>
        <v>0</v>
      </c>
      <c r="V6" s="9">
        <f t="shared" si="1"/>
        <v>0</v>
      </c>
      <c r="W6" s="9">
        <f t="shared" si="1"/>
        <v>0</v>
      </c>
      <c r="X6" s="9">
        <f t="shared" si="1"/>
        <v>0</v>
      </c>
      <c r="Y6" s="8"/>
      <c r="Z6" s="5" t="s">
        <v>2563</v>
      </c>
      <c r="AA6" s="9">
        <f>SUM(AA7:AA34)</f>
        <v>0</v>
      </c>
      <c r="AB6" s="9">
        <f t="shared" ref="AB6:AB34" si="2">SUM(C6:M6)-SUM(P6:X6)-AA6</f>
        <v>6801</v>
      </c>
    </row>
    <row r="7" ht="17.25" customHeight="1" spans="1:28">
      <c r="A7" s="8">
        <v>1030166</v>
      </c>
      <c r="B7" s="8" t="s">
        <v>2564</v>
      </c>
      <c r="C7" s="9">
        <f>'L08'!C39</f>
        <v>0</v>
      </c>
      <c r="D7" s="12"/>
      <c r="E7" s="12"/>
      <c r="F7" s="19"/>
      <c r="G7" s="19"/>
      <c r="H7" s="10"/>
      <c r="I7" s="10"/>
      <c r="J7" s="12"/>
      <c r="K7" s="12"/>
      <c r="L7" s="12"/>
      <c r="M7" s="10"/>
      <c r="N7" s="8">
        <v>20610</v>
      </c>
      <c r="O7" s="8" t="s">
        <v>2565</v>
      </c>
      <c r="P7" s="9">
        <f>'L09'!C14</f>
        <v>0</v>
      </c>
      <c r="Q7" s="12"/>
      <c r="R7" s="12"/>
      <c r="S7" s="10"/>
      <c r="T7" s="10"/>
      <c r="U7" s="12"/>
      <c r="V7" s="12"/>
      <c r="W7" s="12"/>
      <c r="X7" s="10"/>
      <c r="Y7" s="8">
        <v>1030166</v>
      </c>
      <c r="Z7" s="8" t="s">
        <v>2566</v>
      </c>
      <c r="AA7" s="10"/>
      <c r="AB7" s="9">
        <f t="shared" si="2"/>
        <v>0</v>
      </c>
    </row>
    <row r="8" ht="17.25" customHeight="1" spans="1:28">
      <c r="A8" s="8"/>
      <c r="B8" s="8" t="s">
        <v>2567</v>
      </c>
      <c r="C8" s="9">
        <f>'L08'!C14+'L08'!C60</f>
        <v>0</v>
      </c>
      <c r="D8" s="12"/>
      <c r="E8" s="12"/>
      <c r="F8" s="19"/>
      <c r="G8" s="19"/>
      <c r="H8" s="10"/>
      <c r="I8" s="10"/>
      <c r="J8" s="12"/>
      <c r="K8" s="12"/>
      <c r="L8" s="12"/>
      <c r="M8" s="10"/>
      <c r="N8" s="8"/>
      <c r="O8" s="8" t="s">
        <v>2568</v>
      </c>
      <c r="P8" s="9">
        <f>'L09'!C29+'L09'!C41+'L09'!C288+'L09'!C305</f>
        <v>0</v>
      </c>
      <c r="Q8" s="12"/>
      <c r="R8" s="12"/>
      <c r="S8" s="10"/>
      <c r="T8" s="10"/>
      <c r="U8" s="12"/>
      <c r="V8" s="12"/>
      <c r="W8" s="12"/>
      <c r="X8" s="10"/>
      <c r="Y8" s="8"/>
      <c r="Z8" s="8" t="s">
        <v>2569</v>
      </c>
      <c r="AA8" s="10"/>
      <c r="AB8" s="9">
        <f t="shared" si="2"/>
        <v>0</v>
      </c>
    </row>
    <row r="9" ht="17.25" customHeight="1" spans="1:28">
      <c r="A9" s="8">
        <v>1030121</v>
      </c>
      <c r="B9" s="8" t="s">
        <v>2570</v>
      </c>
      <c r="C9" s="9">
        <f>'L08'!C13</f>
        <v>0</v>
      </c>
      <c r="D9" s="12"/>
      <c r="E9" s="12"/>
      <c r="F9" s="19"/>
      <c r="G9" s="19"/>
      <c r="H9" s="10"/>
      <c r="I9" s="10"/>
      <c r="J9" s="12"/>
      <c r="K9" s="12"/>
      <c r="L9" s="12"/>
      <c r="M9" s="10"/>
      <c r="N9" s="8">
        <v>20709</v>
      </c>
      <c r="O9" s="8" t="s">
        <v>2571</v>
      </c>
      <c r="P9" s="9">
        <f>'L09'!C35</f>
        <v>0</v>
      </c>
      <c r="Q9" s="12"/>
      <c r="R9" s="12"/>
      <c r="S9" s="10"/>
      <c r="T9" s="10"/>
      <c r="U9" s="12"/>
      <c r="V9" s="12"/>
      <c r="W9" s="12"/>
      <c r="X9" s="10"/>
      <c r="Y9" s="8">
        <v>1030121</v>
      </c>
      <c r="Z9" s="8" t="s">
        <v>2572</v>
      </c>
      <c r="AA9" s="10"/>
      <c r="AB9" s="9">
        <f t="shared" si="2"/>
        <v>0</v>
      </c>
    </row>
    <row r="10" ht="17.25" customHeight="1" spans="1:28">
      <c r="A10" s="8">
        <v>1030168</v>
      </c>
      <c r="B10" s="8" t="s">
        <v>2573</v>
      </c>
      <c r="C10" s="9">
        <f>'L08'!C40</f>
        <v>0</v>
      </c>
      <c r="D10" s="12"/>
      <c r="E10" s="12"/>
      <c r="F10" s="19"/>
      <c r="G10" s="19"/>
      <c r="H10" s="10"/>
      <c r="I10" s="10"/>
      <c r="J10" s="12"/>
      <c r="K10" s="12"/>
      <c r="L10" s="12"/>
      <c r="M10" s="10"/>
      <c r="N10" s="8">
        <v>21160</v>
      </c>
      <c r="O10" s="8" t="s">
        <v>2574</v>
      </c>
      <c r="P10" s="9">
        <f>'L09'!C57</f>
        <v>0</v>
      </c>
      <c r="Q10" s="12"/>
      <c r="R10" s="12"/>
      <c r="S10" s="10"/>
      <c r="T10" s="10"/>
      <c r="U10" s="12"/>
      <c r="V10" s="12"/>
      <c r="W10" s="12"/>
      <c r="X10" s="10"/>
      <c r="Y10" s="8">
        <v>1030168</v>
      </c>
      <c r="Z10" s="8" t="s">
        <v>2575</v>
      </c>
      <c r="AA10" s="10"/>
      <c r="AB10" s="9">
        <f t="shared" si="2"/>
        <v>0</v>
      </c>
    </row>
    <row r="11" ht="17.25" customHeight="1" spans="1:28">
      <c r="A11" s="8">
        <v>1030175</v>
      </c>
      <c r="B11" s="8" t="s">
        <v>2576</v>
      </c>
      <c r="C11" s="9">
        <f>'L08'!C42</f>
        <v>0</v>
      </c>
      <c r="D11" s="12"/>
      <c r="E11" s="12"/>
      <c r="F11" s="19"/>
      <c r="G11" s="19"/>
      <c r="H11" s="10"/>
      <c r="I11" s="10"/>
      <c r="J11" s="12"/>
      <c r="K11" s="12"/>
      <c r="L11" s="12"/>
      <c r="M11" s="10"/>
      <c r="N11" s="8">
        <v>21161</v>
      </c>
      <c r="O11" s="8" t="s">
        <v>2577</v>
      </c>
      <c r="P11" s="9">
        <f>'L09'!C62</f>
        <v>0</v>
      </c>
      <c r="Q11" s="12"/>
      <c r="R11" s="12"/>
      <c r="S11" s="10"/>
      <c r="T11" s="10"/>
      <c r="U11" s="12"/>
      <c r="V11" s="12"/>
      <c r="W11" s="12"/>
      <c r="X11" s="10"/>
      <c r="Y11" s="69">
        <v>1030175</v>
      </c>
      <c r="Z11" s="69" t="s">
        <v>2578</v>
      </c>
      <c r="AA11" s="10"/>
      <c r="AB11" s="9">
        <f t="shared" si="2"/>
        <v>0</v>
      </c>
    </row>
    <row r="12" ht="17.25" customHeight="1" spans="1:28">
      <c r="A12" s="8"/>
      <c r="B12" s="8" t="s">
        <v>2579</v>
      </c>
      <c r="C12" s="10">
        <v>8150</v>
      </c>
      <c r="D12" s="12"/>
      <c r="E12" s="12"/>
      <c r="F12" s="19"/>
      <c r="G12" s="19"/>
      <c r="H12" s="10"/>
      <c r="I12" s="10"/>
      <c r="J12" s="12"/>
      <c r="K12" s="12"/>
      <c r="L12" s="12"/>
      <c r="M12" s="10"/>
      <c r="N12" s="8"/>
      <c r="O12" s="8" t="s">
        <v>2580</v>
      </c>
      <c r="P12" s="10">
        <v>7085</v>
      </c>
      <c r="Q12" s="12"/>
      <c r="R12" s="12"/>
      <c r="S12" s="10"/>
      <c r="T12" s="10"/>
      <c r="U12" s="12"/>
      <c r="V12" s="12"/>
      <c r="W12" s="12"/>
      <c r="X12" s="10"/>
      <c r="Y12" s="69"/>
      <c r="Z12" s="69" t="s">
        <v>2581</v>
      </c>
      <c r="AA12" s="10"/>
      <c r="AB12" s="9">
        <f t="shared" si="2"/>
        <v>1065</v>
      </c>
    </row>
    <row r="13" ht="17.25" customHeight="1" spans="1:28">
      <c r="A13" s="69"/>
      <c r="B13" s="69" t="s">
        <v>2582</v>
      </c>
      <c r="C13" s="9">
        <f>'L08'!C15+'L08'!C17+'L08'!C61-C12</f>
        <v>394</v>
      </c>
      <c r="D13" s="12"/>
      <c r="E13" s="12"/>
      <c r="F13" s="19"/>
      <c r="G13" s="19"/>
      <c r="H13" s="10"/>
      <c r="I13" s="10"/>
      <c r="J13" s="12"/>
      <c r="K13" s="12"/>
      <c r="L13" s="12"/>
      <c r="M13" s="10"/>
      <c r="N13" s="8"/>
      <c r="O13" s="8" t="s">
        <v>2583</v>
      </c>
      <c r="P13" s="9">
        <f>'L09'!C73+'L09'!C89+'L09'!C104+'L09'!C108+'L09'!C121+'L09'!C289+'L09'!C297+'L09'!C299+'L09'!C306+'L09'!C314+'L09'!C316-P12</f>
        <v>0</v>
      </c>
      <c r="Q13" s="12"/>
      <c r="R13" s="12"/>
      <c r="S13" s="10"/>
      <c r="T13" s="10"/>
      <c r="U13" s="12"/>
      <c r="V13" s="12"/>
      <c r="W13" s="12"/>
      <c r="X13" s="10"/>
      <c r="Y13" s="69"/>
      <c r="Z13" s="69" t="s">
        <v>2584</v>
      </c>
      <c r="AA13" s="10"/>
      <c r="AB13" s="9">
        <f t="shared" si="2"/>
        <v>394</v>
      </c>
    </row>
    <row r="14" ht="17.25" customHeight="1" spans="1:28">
      <c r="A14" s="69"/>
      <c r="B14" s="69" t="s">
        <v>2585</v>
      </c>
      <c r="C14" s="9">
        <f>'L08'!C16+'L08'!C65</f>
        <v>416</v>
      </c>
      <c r="D14" s="12"/>
      <c r="E14" s="12"/>
      <c r="F14" s="19"/>
      <c r="G14" s="19"/>
      <c r="H14" s="10"/>
      <c r="I14" s="10"/>
      <c r="J14" s="12"/>
      <c r="K14" s="12"/>
      <c r="L14" s="12"/>
      <c r="M14" s="10"/>
      <c r="N14" s="8"/>
      <c r="O14" s="8" t="s">
        <v>2586</v>
      </c>
      <c r="P14" s="9">
        <f>'L09'!C93+'L09'!C290+'L09'!C307</f>
        <v>0</v>
      </c>
      <c r="Q14" s="12"/>
      <c r="R14" s="12"/>
      <c r="S14" s="10"/>
      <c r="T14" s="10"/>
      <c r="U14" s="12"/>
      <c r="V14" s="12"/>
      <c r="W14" s="12"/>
      <c r="X14" s="10"/>
      <c r="Y14" s="69"/>
      <c r="Z14" s="69" t="s">
        <v>2587</v>
      </c>
      <c r="AA14" s="10"/>
      <c r="AB14" s="9">
        <f t="shared" si="2"/>
        <v>416</v>
      </c>
    </row>
    <row r="15" ht="17.25" customHeight="1" spans="1:28">
      <c r="A15" s="69"/>
      <c r="B15" s="69" t="s">
        <v>2588</v>
      </c>
      <c r="C15" s="9">
        <f>'L08'!C33+'L08'!C67</f>
        <v>1153</v>
      </c>
      <c r="D15" s="12"/>
      <c r="E15" s="12"/>
      <c r="F15" s="19"/>
      <c r="G15" s="19">
        <v>1445</v>
      </c>
      <c r="H15" s="10"/>
      <c r="I15" s="10"/>
      <c r="J15" s="12"/>
      <c r="K15" s="12"/>
      <c r="L15" s="12"/>
      <c r="M15" s="10"/>
      <c r="N15" s="8"/>
      <c r="O15" s="8" t="s">
        <v>2589</v>
      </c>
      <c r="P15" s="9">
        <f>'L09'!C94+'L09'!C112+'L09'!C292+'L09'!C309</f>
        <v>435</v>
      </c>
      <c r="Q15" s="12"/>
      <c r="R15" s="12"/>
      <c r="S15" s="10"/>
      <c r="T15" s="10"/>
      <c r="U15" s="12"/>
      <c r="V15" s="12"/>
      <c r="W15" s="12"/>
      <c r="X15" s="10"/>
      <c r="Y15" s="69"/>
      <c r="Z15" s="69" t="s">
        <v>2590</v>
      </c>
      <c r="AA15" s="10"/>
      <c r="AB15" s="9">
        <f t="shared" si="2"/>
        <v>2163</v>
      </c>
    </row>
    <row r="16" ht="17.25" customHeight="1" spans="1:28">
      <c r="A16" s="69"/>
      <c r="B16" s="69" t="s">
        <v>2591</v>
      </c>
      <c r="C16" s="9">
        <f>'L08'!C45+'L08'!C73</f>
        <v>384</v>
      </c>
      <c r="D16" s="12"/>
      <c r="E16" s="12"/>
      <c r="F16" s="19"/>
      <c r="G16" s="19">
        <v>93</v>
      </c>
      <c r="H16" s="10"/>
      <c r="I16" s="10"/>
      <c r="J16" s="12"/>
      <c r="K16" s="12"/>
      <c r="L16" s="12"/>
      <c r="M16" s="10"/>
      <c r="N16" s="8"/>
      <c r="O16" s="8" t="s">
        <v>2592</v>
      </c>
      <c r="P16" s="9">
        <f>'L09'!C100+'L09'!C118+'L09'!C296+'L09'!C313</f>
        <v>338</v>
      </c>
      <c r="Q16" s="12"/>
      <c r="R16" s="12"/>
      <c r="S16" s="10"/>
      <c r="T16" s="10"/>
      <c r="U16" s="12"/>
      <c r="V16" s="12"/>
      <c r="W16" s="12"/>
      <c r="X16" s="10"/>
      <c r="Y16" s="69"/>
      <c r="Z16" s="69" t="s">
        <v>2593</v>
      </c>
      <c r="AA16" s="10"/>
      <c r="AB16" s="9">
        <f t="shared" si="2"/>
        <v>139</v>
      </c>
    </row>
    <row r="17" ht="17.25" customHeight="1" spans="1:28">
      <c r="A17" s="69"/>
      <c r="B17" s="69" t="s">
        <v>2594</v>
      </c>
      <c r="C17" s="9">
        <f>'L08'!C24+'L08'!C66</f>
        <v>0</v>
      </c>
      <c r="D17" s="12"/>
      <c r="E17" s="12"/>
      <c r="F17" s="19"/>
      <c r="G17" s="19"/>
      <c r="H17" s="10"/>
      <c r="I17" s="10"/>
      <c r="J17" s="12"/>
      <c r="K17" s="12"/>
      <c r="L17" s="12"/>
      <c r="M17" s="10"/>
      <c r="N17" s="69"/>
      <c r="O17" s="69" t="s">
        <v>2595</v>
      </c>
      <c r="P17" s="9">
        <f>'L09'!C134+'L09'!C149+'L09'!C291+'L09'!C308</f>
        <v>0</v>
      </c>
      <c r="Q17" s="12"/>
      <c r="R17" s="12"/>
      <c r="S17" s="10"/>
      <c r="T17" s="10"/>
      <c r="U17" s="12"/>
      <c r="V17" s="12"/>
      <c r="W17" s="12"/>
      <c r="X17" s="10"/>
      <c r="Y17" s="69"/>
      <c r="Z17" s="69" t="s">
        <v>2596</v>
      </c>
      <c r="AA17" s="10"/>
      <c r="AB17" s="9">
        <f t="shared" si="2"/>
        <v>0</v>
      </c>
    </row>
    <row r="18" ht="17.25" customHeight="1" spans="1:28">
      <c r="A18" s="69">
        <v>1030152</v>
      </c>
      <c r="B18" s="69" t="s">
        <v>2597</v>
      </c>
      <c r="C18" s="9">
        <f>'L08'!C27</f>
        <v>0</v>
      </c>
      <c r="D18" s="12"/>
      <c r="E18" s="12"/>
      <c r="F18" s="19"/>
      <c r="G18" s="19"/>
      <c r="H18" s="10"/>
      <c r="I18" s="10"/>
      <c r="J18" s="12"/>
      <c r="K18" s="12"/>
      <c r="L18" s="12"/>
      <c r="M18" s="10"/>
      <c r="N18" s="69">
        <v>21367</v>
      </c>
      <c r="O18" s="69" t="s">
        <v>2598</v>
      </c>
      <c r="P18" s="9">
        <f>'L09'!C139</f>
        <v>0</v>
      </c>
      <c r="Q18" s="12"/>
      <c r="R18" s="12"/>
      <c r="S18" s="10"/>
      <c r="T18" s="10"/>
      <c r="U18" s="12"/>
      <c r="V18" s="12"/>
      <c r="W18" s="12"/>
      <c r="X18" s="10"/>
      <c r="Y18" s="69">
        <v>1030152</v>
      </c>
      <c r="Z18" s="69" t="s">
        <v>2599</v>
      </c>
      <c r="AA18" s="10"/>
      <c r="AB18" s="9">
        <f t="shared" si="2"/>
        <v>0</v>
      </c>
    </row>
    <row r="19" ht="17.25" customHeight="1" spans="1:28">
      <c r="A19" s="69"/>
      <c r="B19" s="69" t="s">
        <v>2600</v>
      </c>
      <c r="C19" s="9">
        <f>'L08'!C35+'L08'!C69</f>
        <v>0</v>
      </c>
      <c r="D19" s="12"/>
      <c r="E19" s="12"/>
      <c r="F19" s="19"/>
      <c r="G19" s="19"/>
      <c r="H19" s="10"/>
      <c r="I19" s="10"/>
      <c r="J19" s="12"/>
      <c r="K19" s="12"/>
      <c r="L19" s="12"/>
      <c r="M19" s="10"/>
      <c r="N19" s="69"/>
      <c r="O19" s="69" t="s">
        <v>2601</v>
      </c>
      <c r="P19" s="9">
        <f>'L09'!C144+'L09'!C152+'L09'!C294+'L09'!C311</f>
        <v>0</v>
      </c>
      <c r="Q19" s="12"/>
      <c r="R19" s="12"/>
      <c r="S19" s="10"/>
      <c r="T19" s="10"/>
      <c r="U19" s="12"/>
      <c r="V19" s="12"/>
      <c r="W19" s="12"/>
      <c r="X19" s="10"/>
      <c r="Y19" s="69"/>
      <c r="Z19" s="69" t="s">
        <v>2602</v>
      </c>
      <c r="AA19" s="10"/>
      <c r="AB19" s="9">
        <f t="shared" si="2"/>
        <v>0</v>
      </c>
    </row>
    <row r="20" ht="17.25" customHeight="1" spans="1:28">
      <c r="A20" s="69">
        <v>1030149</v>
      </c>
      <c r="B20" s="69" t="s">
        <v>2603</v>
      </c>
      <c r="C20" s="9">
        <f>'L08'!C23</f>
        <v>0</v>
      </c>
      <c r="D20" s="12">
        <v>910</v>
      </c>
      <c r="E20" s="12"/>
      <c r="F20" s="19"/>
      <c r="G20" s="19">
        <v>136</v>
      </c>
      <c r="H20" s="10"/>
      <c r="I20" s="10"/>
      <c r="J20" s="12"/>
      <c r="K20" s="12"/>
      <c r="L20" s="12"/>
      <c r="M20" s="10"/>
      <c r="N20" s="69">
        <v>21372</v>
      </c>
      <c r="O20" s="69" t="s">
        <v>2604</v>
      </c>
      <c r="P20" s="9">
        <f>'L09'!C157</f>
        <v>960</v>
      </c>
      <c r="Q20" s="12"/>
      <c r="R20" s="12"/>
      <c r="S20" s="10"/>
      <c r="T20" s="10"/>
      <c r="U20" s="12"/>
      <c r="V20" s="12"/>
      <c r="W20" s="12"/>
      <c r="X20" s="10"/>
      <c r="Y20" s="69">
        <v>1030149</v>
      </c>
      <c r="Z20" s="69" t="s">
        <v>2605</v>
      </c>
      <c r="AA20" s="10"/>
      <c r="AB20" s="9">
        <f t="shared" si="2"/>
        <v>86</v>
      </c>
    </row>
    <row r="21" ht="17.25" customHeight="1" spans="1:28">
      <c r="A21" s="69"/>
      <c r="B21" s="69" t="s">
        <v>2606</v>
      </c>
      <c r="C21" s="9">
        <f>'L08'!C34+'L08'!C68</f>
        <v>0</v>
      </c>
      <c r="D21" s="12"/>
      <c r="E21" s="12"/>
      <c r="F21" s="19"/>
      <c r="G21" s="19"/>
      <c r="H21" s="10"/>
      <c r="I21" s="10"/>
      <c r="J21" s="12"/>
      <c r="K21" s="12"/>
      <c r="L21" s="12"/>
      <c r="M21" s="10"/>
      <c r="N21" s="69"/>
      <c r="O21" s="69" t="s">
        <v>2607</v>
      </c>
      <c r="P21" s="9">
        <f>'L09'!C161+'L09'!C165+'L09'!C293+'L09'!C310</f>
        <v>0</v>
      </c>
      <c r="Q21" s="12"/>
      <c r="R21" s="12"/>
      <c r="S21" s="10"/>
      <c r="T21" s="10"/>
      <c r="U21" s="12"/>
      <c r="V21" s="12"/>
      <c r="W21" s="12"/>
      <c r="X21" s="10"/>
      <c r="Y21" s="69"/>
      <c r="Z21" s="69" t="s">
        <v>2608</v>
      </c>
      <c r="AA21" s="10"/>
      <c r="AB21" s="9">
        <f t="shared" si="2"/>
        <v>0</v>
      </c>
    </row>
    <row r="22" ht="17.25" customHeight="1" spans="1:28">
      <c r="A22" s="69"/>
      <c r="B22" s="69" t="s">
        <v>2609</v>
      </c>
      <c r="C22" s="9">
        <f>'L08'!C12+'L08'!C59</f>
        <v>0</v>
      </c>
      <c r="D22" s="12"/>
      <c r="E22" s="12"/>
      <c r="F22" s="19"/>
      <c r="G22" s="19"/>
      <c r="H22" s="10"/>
      <c r="I22" s="10"/>
      <c r="J22" s="12"/>
      <c r="K22" s="12"/>
      <c r="L22" s="12"/>
      <c r="M22" s="10"/>
      <c r="N22" s="69"/>
      <c r="O22" s="69" t="s">
        <v>2610</v>
      </c>
      <c r="P22" s="9">
        <f>'L09'!C173+'L09'!C209+'L09'!C287+'L09'!C304</f>
        <v>0</v>
      </c>
      <c r="Q22" s="12"/>
      <c r="R22" s="12"/>
      <c r="S22" s="10"/>
      <c r="T22" s="10"/>
      <c r="U22" s="12"/>
      <c r="V22" s="12"/>
      <c r="W22" s="12"/>
      <c r="X22" s="10"/>
      <c r="Y22" s="69"/>
      <c r="Z22" s="69" t="s">
        <v>2611</v>
      </c>
      <c r="AA22" s="10"/>
      <c r="AB22" s="9">
        <f t="shared" si="2"/>
        <v>0</v>
      </c>
    </row>
    <row r="23" ht="17.25" customHeight="1" spans="1:28">
      <c r="A23" s="69"/>
      <c r="B23" s="69" t="s">
        <v>2612</v>
      </c>
      <c r="C23" s="9">
        <f>'L08'!C38+'L08'!C70</f>
        <v>0</v>
      </c>
      <c r="D23" s="12"/>
      <c r="E23" s="12"/>
      <c r="F23" s="19"/>
      <c r="G23" s="19"/>
      <c r="H23" s="10"/>
      <c r="I23" s="10"/>
      <c r="J23" s="12"/>
      <c r="K23" s="12"/>
      <c r="L23" s="12"/>
      <c r="M23" s="10"/>
      <c r="N23" s="69"/>
      <c r="O23" s="69" t="s">
        <v>2613</v>
      </c>
      <c r="P23" s="9">
        <f>'L09'!C178+'L09'!C212+'L09'!C215+'L09'!C295+'L09'!C298+'L09'!C312+'L09'!C315</f>
        <v>0</v>
      </c>
      <c r="Q23" s="12"/>
      <c r="R23" s="12"/>
      <c r="S23" s="10"/>
      <c r="T23" s="10"/>
      <c r="U23" s="12"/>
      <c r="V23" s="12"/>
      <c r="W23" s="12"/>
      <c r="X23" s="10"/>
      <c r="Y23" s="69"/>
      <c r="Z23" s="69" t="s">
        <v>2614</v>
      </c>
      <c r="AA23" s="10"/>
      <c r="AB23" s="9">
        <f t="shared" si="2"/>
        <v>0</v>
      </c>
    </row>
    <row r="24" ht="17.25" customHeight="1" spans="1:28">
      <c r="A24" s="69">
        <v>1030106</v>
      </c>
      <c r="B24" s="69" t="s">
        <v>2615</v>
      </c>
      <c r="C24" s="9">
        <f>'L08'!C10</f>
        <v>0</v>
      </c>
      <c r="D24" s="12"/>
      <c r="E24" s="12"/>
      <c r="F24" s="19"/>
      <c r="G24" s="19"/>
      <c r="H24" s="10"/>
      <c r="I24" s="10"/>
      <c r="J24" s="12"/>
      <c r="K24" s="12"/>
      <c r="L24" s="12"/>
      <c r="M24" s="10"/>
      <c r="N24" s="69">
        <v>21464</v>
      </c>
      <c r="O24" s="69" t="s">
        <v>2616</v>
      </c>
      <c r="P24" s="9">
        <f>'L09'!C183</f>
        <v>0</v>
      </c>
      <c r="Q24" s="12"/>
      <c r="R24" s="12"/>
      <c r="S24" s="10"/>
      <c r="T24" s="10"/>
      <c r="U24" s="12"/>
      <c r="V24" s="12"/>
      <c r="W24" s="12"/>
      <c r="X24" s="10"/>
      <c r="Y24" s="69">
        <v>1030106</v>
      </c>
      <c r="Z24" s="69" t="s">
        <v>2617</v>
      </c>
      <c r="AA24" s="10"/>
      <c r="AB24" s="9">
        <f t="shared" si="2"/>
        <v>0</v>
      </c>
    </row>
    <row r="25" ht="17.25" customHeight="1" spans="1:28">
      <c r="A25" s="69">
        <v>1030171</v>
      </c>
      <c r="B25" s="69" t="s">
        <v>2618</v>
      </c>
      <c r="C25" s="9">
        <f>'L08'!C41</f>
        <v>0</v>
      </c>
      <c r="D25" s="12"/>
      <c r="E25" s="12"/>
      <c r="F25" s="19"/>
      <c r="G25" s="19"/>
      <c r="H25" s="10"/>
      <c r="I25" s="10"/>
      <c r="J25" s="12"/>
      <c r="K25" s="12"/>
      <c r="L25" s="12"/>
      <c r="M25" s="10"/>
      <c r="N25" s="69">
        <v>21468</v>
      </c>
      <c r="O25" s="69" t="s">
        <v>2619</v>
      </c>
      <c r="P25" s="9">
        <f>'L09'!C192</f>
        <v>0</v>
      </c>
      <c r="Q25" s="12"/>
      <c r="R25" s="12"/>
      <c r="S25" s="10"/>
      <c r="T25" s="10"/>
      <c r="U25" s="12"/>
      <c r="V25" s="12"/>
      <c r="W25" s="12"/>
      <c r="X25" s="10"/>
      <c r="Y25" s="69">
        <v>1030171</v>
      </c>
      <c r="Z25" s="69" t="s">
        <v>2620</v>
      </c>
      <c r="AA25" s="10"/>
      <c r="AB25" s="9">
        <f t="shared" si="2"/>
        <v>0</v>
      </c>
    </row>
    <row r="26" ht="17.25" customHeight="1" spans="1:28">
      <c r="A26" s="69">
        <v>1030110</v>
      </c>
      <c r="B26" s="69" t="s">
        <v>2621</v>
      </c>
      <c r="C26" s="9">
        <f>'L08'!C11</f>
        <v>0</v>
      </c>
      <c r="D26" s="12"/>
      <c r="E26" s="12"/>
      <c r="F26" s="19"/>
      <c r="G26" s="19"/>
      <c r="H26" s="10"/>
      <c r="I26" s="10"/>
      <c r="J26" s="12"/>
      <c r="K26" s="12"/>
      <c r="L26" s="12"/>
      <c r="M26" s="10"/>
      <c r="N26" s="69">
        <v>21469</v>
      </c>
      <c r="O26" s="69" t="s">
        <v>2622</v>
      </c>
      <c r="P26" s="9">
        <f>'L09'!C199</f>
        <v>0</v>
      </c>
      <c r="Q26" s="12"/>
      <c r="R26" s="12"/>
      <c r="S26" s="10"/>
      <c r="T26" s="10"/>
      <c r="U26" s="12"/>
      <c r="V26" s="12"/>
      <c r="W26" s="12"/>
      <c r="X26" s="10"/>
      <c r="Y26" s="69">
        <v>1030110</v>
      </c>
      <c r="Z26" s="69" t="s">
        <v>2623</v>
      </c>
      <c r="AA26" s="10"/>
      <c r="AB26" s="9">
        <f t="shared" si="2"/>
        <v>0</v>
      </c>
    </row>
    <row r="27" ht="17.25" customHeight="1" spans="1:28">
      <c r="A27" s="69">
        <v>1030102</v>
      </c>
      <c r="B27" s="69" t="s">
        <v>2624</v>
      </c>
      <c r="C27" s="9">
        <f>'L08'!C7</f>
        <v>0</v>
      </c>
      <c r="D27" s="12"/>
      <c r="E27" s="12"/>
      <c r="F27" s="19"/>
      <c r="G27" s="19"/>
      <c r="H27" s="10"/>
      <c r="I27" s="10"/>
      <c r="J27" s="12"/>
      <c r="K27" s="12"/>
      <c r="L27" s="12"/>
      <c r="M27" s="10"/>
      <c r="N27" s="69">
        <v>21562</v>
      </c>
      <c r="O27" s="69" t="s">
        <v>2625</v>
      </c>
      <c r="P27" s="9">
        <f>'L09'!C223</f>
        <v>0</v>
      </c>
      <c r="Q27" s="12"/>
      <c r="R27" s="12"/>
      <c r="S27" s="10"/>
      <c r="T27" s="10"/>
      <c r="U27" s="12"/>
      <c r="V27" s="12"/>
      <c r="W27" s="12"/>
      <c r="X27" s="10"/>
      <c r="Y27" s="69">
        <v>1030102</v>
      </c>
      <c r="Z27" s="69" t="s">
        <v>2626</v>
      </c>
      <c r="AA27" s="10"/>
      <c r="AB27" s="9">
        <f t="shared" si="2"/>
        <v>0</v>
      </c>
    </row>
    <row r="28" ht="17.25" customHeight="1" spans="1:28">
      <c r="A28" s="69">
        <v>1030153</v>
      </c>
      <c r="B28" s="69" t="s">
        <v>2627</v>
      </c>
      <c r="C28" s="9">
        <f>'L08'!C28</f>
        <v>0</v>
      </c>
      <c r="D28" s="12"/>
      <c r="E28" s="12"/>
      <c r="F28" s="19"/>
      <c r="G28" s="19"/>
      <c r="H28" s="10"/>
      <c r="I28" s="10"/>
      <c r="J28" s="12"/>
      <c r="K28" s="12"/>
      <c r="L28" s="12"/>
      <c r="M28" s="10"/>
      <c r="N28" s="69">
        <v>2170402</v>
      </c>
      <c r="O28" s="69" t="s">
        <v>2628</v>
      </c>
      <c r="P28" s="9">
        <f>'L09'!C234</f>
        <v>0</v>
      </c>
      <c r="Q28" s="12"/>
      <c r="R28" s="12"/>
      <c r="S28" s="10"/>
      <c r="T28" s="10"/>
      <c r="U28" s="12"/>
      <c r="V28" s="12"/>
      <c r="W28" s="12"/>
      <c r="X28" s="10"/>
      <c r="Y28" s="69">
        <v>1030153</v>
      </c>
      <c r="Z28" s="69" t="s">
        <v>2629</v>
      </c>
      <c r="AA28" s="10"/>
      <c r="AB28" s="9">
        <f t="shared" si="2"/>
        <v>0</v>
      </c>
    </row>
    <row r="29" ht="17.25" customHeight="1" spans="1:28">
      <c r="A29" s="69">
        <v>1030154</v>
      </c>
      <c r="B29" s="69" t="s">
        <v>2630</v>
      </c>
      <c r="C29" s="9">
        <f>'L08'!C29</f>
        <v>0</v>
      </c>
      <c r="D29" s="12"/>
      <c r="E29" s="12"/>
      <c r="F29" s="19"/>
      <c r="G29" s="19"/>
      <c r="H29" s="10"/>
      <c r="I29" s="10"/>
      <c r="J29" s="12"/>
      <c r="K29" s="12"/>
      <c r="L29" s="12"/>
      <c r="M29" s="10"/>
      <c r="N29" s="69">
        <v>2170403</v>
      </c>
      <c r="O29" s="69" t="s">
        <v>2631</v>
      </c>
      <c r="P29" s="9">
        <f>'L09'!C235</f>
        <v>0</v>
      </c>
      <c r="Q29" s="12"/>
      <c r="R29" s="12"/>
      <c r="S29" s="10"/>
      <c r="T29" s="10"/>
      <c r="U29" s="12"/>
      <c r="V29" s="12"/>
      <c r="W29" s="12"/>
      <c r="X29" s="10"/>
      <c r="Y29" s="69">
        <v>1030154</v>
      </c>
      <c r="Z29" s="69" t="s">
        <v>2632</v>
      </c>
      <c r="AA29" s="10"/>
      <c r="AB29" s="9">
        <f t="shared" si="2"/>
        <v>0</v>
      </c>
    </row>
    <row r="30" ht="17.25" customHeight="1" spans="1:28">
      <c r="A30" s="69">
        <v>1030182</v>
      </c>
      <c r="B30" s="69" t="s">
        <v>2633</v>
      </c>
      <c r="C30" s="9">
        <f>'L08'!C55</f>
        <v>0</v>
      </c>
      <c r="D30" s="12"/>
      <c r="E30" s="12"/>
      <c r="F30" s="19"/>
      <c r="G30" s="19"/>
      <c r="H30" s="10"/>
      <c r="I30" s="10"/>
      <c r="J30" s="12"/>
      <c r="K30" s="12"/>
      <c r="L30" s="12"/>
      <c r="M30" s="10"/>
      <c r="N30" s="69">
        <v>22006</v>
      </c>
      <c r="O30" s="69" t="s">
        <v>2634</v>
      </c>
      <c r="P30" s="9">
        <f>'L09'!C237</f>
        <v>0</v>
      </c>
      <c r="Q30" s="12"/>
      <c r="R30" s="12"/>
      <c r="S30" s="10"/>
      <c r="T30" s="10"/>
      <c r="U30" s="12"/>
      <c r="V30" s="12"/>
      <c r="W30" s="12"/>
      <c r="X30" s="10"/>
      <c r="Y30" s="69">
        <v>1030182</v>
      </c>
      <c r="Z30" s="69" t="s">
        <v>2635</v>
      </c>
      <c r="AA30" s="10"/>
      <c r="AB30" s="9">
        <f t="shared" si="2"/>
        <v>0</v>
      </c>
    </row>
    <row r="31" ht="17.25" customHeight="1" spans="1:28">
      <c r="A31" s="69">
        <v>1030180</v>
      </c>
      <c r="B31" s="69" t="s">
        <v>2636</v>
      </c>
      <c r="C31" s="9">
        <f>'L08'!C46</f>
        <v>0</v>
      </c>
      <c r="D31" s="12"/>
      <c r="E31" s="12"/>
      <c r="F31" s="19"/>
      <c r="G31" s="19">
        <v>7</v>
      </c>
      <c r="H31" s="10"/>
      <c r="I31" s="10"/>
      <c r="J31" s="12"/>
      <c r="K31" s="12"/>
      <c r="L31" s="12"/>
      <c r="M31" s="10"/>
      <c r="N31" s="69">
        <v>22908</v>
      </c>
      <c r="O31" s="69" t="s">
        <v>2637</v>
      </c>
      <c r="P31" s="9">
        <f>'L09'!C258</f>
        <v>0</v>
      </c>
      <c r="Q31" s="12"/>
      <c r="R31" s="12"/>
      <c r="S31" s="10"/>
      <c r="T31" s="10"/>
      <c r="U31" s="12"/>
      <c r="V31" s="12"/>
      <c r="W31" s="12"/>
      <c r="X31" s="10"/>
      <c r="Y31" s="69">
        <v>1030180</v>
      </c>
      <c r="Z31" s="69" t="s">
        <v>2638</v>
      </c>
      <c r="AA31" s="10"/>
      <c r="AB31" s="9">
        <f t="shared" si="2"/>
        <v>7</v>
      </c>
    </row>
    <row r="32" ht="17.25" customHeight="1" spans="1:28">
      <c r="A32" s="69">
        <v>1030155</v>
      </c>
      <c r="B32" s="69" t="s">
        <v>2639</v>
      </c>
      <c r="C32" s="9">
        <f>'L08'!C30</f>
        <v>0</v>
      </c>
      <c r="D32" s="12">
        <v>511</v>
      </c>
      <c r="E32" s="12"/>
      <c r="F32" s="19"/>
      <c r="G32" s="19">
        <v>488</v>
      </c>
      <c r="H32" s="10"/>
      <c r="I32" s="10"/>
      <c r="J32" s="12"/>
      <c r="K32" s="12"/>
      <c r="L32" s="12"/>
      <c r="M32" s="10"/>
      <c r="N32" s="69">
        <v>22960</v>
      </c>
      <c r="O32" s="69" t="s">
        <v>2640</v>
      </c>
      <c r="P32" s="9">
        <f>'L09'!C271</f>
        <v>438</v>
      </c>
      <c r="Q32" s="12"/>
      <c r="R32" s="12"/>
      <c r="S32" s="10"/>
      <c r="T32" s="10"/>
      <c r="U32" s="12"/>
      <c r="V32" s="12"/>
      <c r="W32" s="12"/>
      <c r="X32" s="10"/>
      <c r="Y32" s="69">
        <v>1030155</v>
      </c>
      <c r="Z32" s="69" t="s">
        <v>2641</v>
      </c>
      <c r="AA32" s="10"/>
      <c r="AB32" s="9">
        <f t="shared" si="2"/>
        <v>561</v>
      </c>
    </row>
    <row r="33" ht="17.25" customHeight="1" spans="1:28">
      <c r="A33" s="69"/>
      <c r="B33" s="69" t="s">
        <v>2642</v>
      </c>
      <c r="C33" s="9">
        <f>'L08'!C56</f>
        <v>0</v>
      </c>
      <c r="D33" s="12">
        <v>3031</v>
      </c>
      <c r="E33" s="12"/>
      <c r="F33" s="19"/>
      <c r="G33" s="19"/>
      <c r="H33" s="10"/>
      <c r="I33" s="10"/>
      <c r="J33" s="12"/>
      <c r="K33" s="12"/>
      <c r="L33" s="12"/>
      <c r="M33" s="10"/>
      <c r="N33" s="69"/>
      <c r="O33" s="69" t="s">
        <v>2643</v>
      </c>
      <c r="P33" s="9">
        <f>'L09'!C7+'L09'!C21+'L09'!C45+'L09'!C50+'L09'!C67+'L09'!C130+'L09'!C168+'L09'!C216+'L09'!C227+'L09'!C241+'L09'!C245+'L09'!C249+'L09'!C269+'L09'!C283</f>
        <v>1061</v>
      </c>
      <c r="Q33" s="12"/>
      <c r="R33" s="12"/>
      <c r="S33" s="10"/>
      <c r="T33" s="10"/>
      <c r="U33" s="12"/>
      <c r="V33" s="12"/>
      <c r="W33" s="12"/>
      <c r="X33" s="10"/>
      <c r="Y33" s="69"/>
      <c r="Z33" s="69" t="s">
        <v>2644</v>
      </c>
      <c r="AA33" s="10"/>
      <c r="AB33" s="9">
        <f t="shared" si="2"/>
        <v>1970</v>
      </c>
    </row>
    <row r="34" ht="17.25" customHeight="1" spans="1:28">
      <c r="A34" s="69"/>
      <c r="B34" s="69" t="s">
        <v>2645</v>
      </c>
      <c r="C34" s="9">
        <f>'L08'!C54+'L08'!C57+'L08'!C74</f>
        <v>345</v>
      </c>
      <c r="D34" s="12"/>
      <c r="E34" s="12"/>
      <c r="F34" s="19"/>
      <c r="G34" s="19"/>
      <c r="H34" s="10">
        <v>2477</v>
      </c>
      <c r="I34" s="10"/>
      <c r="J34" s="12">
        <v>44400</v>
      </c>
      <c r="K34" s="12"/>
      <c r="L34" s="12"/>
      <c r="M34" s="10"/>
      <c r="N34" s="69"/>
      <c r="O34" s="69" t="s">
        <v>2646</v>
      </c>
      <c r="P34" s="9">
        <f>'L09'!C254+'L09'!C267+'L09'!C300+'L09'!C301+'L09'!C317+'L09'!C318+'L09'!C319</f>
        <v>21822</v>
      </c>
      <c r="Q34" s="12"/>
      <c r="R34" s="12"/>
      <c r="S34" s="10"/>
      <c r="T34" s="10">
        <v>25400</v>
      </c>
      <c r="U34" s="12"/>
      <c r="V34" s="12"/>
      <c r="W34" s="12"/>
      <c r="X34" s="10"/>
      <c r="Y34" s="8"/>
      <c r="Z34" s="8" t="s">
        <v>2647</v>
      </c>
      <c r="AA34" s="10"/>
      <c r="AB34" s="9">
        <f t="shared" si="2"/>
        <v>0</v>
      </c>
    </row>
    <row r="35" ht="17.25" customHeight="1" spans="1:28">
      <c r="A35" s="87"/>
      <c r="B35" s="69" t="s">
        <v>2648</v>
      </c>
      <c r="C35" s="25"/>
      <c r="D35" s="25"/>
      <c r="E35" s="12"/>
      <c r="F35" s="25"/>
      <c r="G35" s="19"/>
      <c r="H35" s="25"/>
      <c r="I35" s="25"/>
      <c r="J35" s="25"/>
      <c r="K35" s="25"/>
      <c r="L35" s="12"/>
      <c r="M35" s="10"/>
      <c r="N35" s="88"/>
      <c r="O35" s="8" t="s">
        <v>2649</v>
      </c>
      <c r="P35" s="9">
        <f>'L09'!C319</f>
        <v>0</v>
      </c>
      <c r="Q35" s="12"/>
      <c r="R35" s="12"/>
      <c r="S35" s="10"/>
      <c r="T35" s="25"/>
      <c r="U35" s="25"/>
      <c r="V35" s="12"/>
      <c r="W35" s="12"/>
      <c r="X35" s="10"/>
      <c r="Y35" s="88"/>
      <c r="Z35" s="8" t="s">
        <v>2650</v>
      </c>
      <c r="AA35" s="25"/>
      <c r="AB35" s="12"/>
    </row>
  </sheetData>
  <sheetProtection autoFilter="0" objects="1"/>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dataValidations count="1">
    <dataValidation type="decimal" operator="between" allowBlank="1" showInputMessage="1" showErrorMessage="1" sqref="E35 G35 L35:M35 R35:S35 V35:X35 AB35 C6:M34 P6:Q35 R6:X34 AA6:AB3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showGridLines="0" showZeros="0" defaultGridColor="0" colorId="8" workbookViewId="0">
      <selection activeCell="A1" sqref="A1:D1"/>
    </sheetView>
  </sheetViews>
  <sheetFormatPr defaultColWidth="12.125" defaultRowHeight="15.6" customHeight="1" outlineLevelCol="3"/>
  <cols>
    <col min="1" max="1" width="57.25" style="1" customWidth="1"/>
    <col min="2" max="2" width="19" style="1" customWidth="1"/>
    <col min="3" max="3" width="57.25" style="1" customWidth="1"/>
    <col min="4" max="4" width="19" style="1" customWidth="1"/>
  </cols>
  <sheetData>
    <row r="1" ht="33.75" customHeight="1" spans="1:4">
      <c r="A1" s="2" t="str">
        <f>'##BASEINFO'!$B$2&amp;"度"&amp;'##BASEINFO'!$B$7&amp;"政府性基金预算转移性收支决算录入表"</f>
        <v>2024年度凤翔区政府性基金预算转移性收支决算录入表</v>
      </c>
      <c r="B1" s="2"/>
      <c r="C1" s="2"/>
      <c r="D1" s="2"/>
    </row>
    <row r="2" ht="17.25" customHeight="1" spans="1:4">
      <c r="A2" s="23" t="s">
        <v>167</v>
      </c>
      <c r="B2" s="23"/>
      <c r="C2" s="23"/>
      <c r="D2" s="23"/>
    </row>
    <row r="3" ht="17.25" customHeight="1" spans="1:4">
      <c r="A3" s="23" t="str">
        <f>"单位："&amp;'##BASEINFO'!$B$19</f>
        <v>单位：万元</v>
      </c>
      <c r="B3" s="23"/>
      <c r="C3" s="23"/>
      <c r="D3" s="23"/>
    </row>
    <row r="4" ht="17.25" customHeight="1" spans="1:4">
      <c r="A4" s="5" t="s">
        <v>1933</v>
      </c>
      <c r="B4" s="5" t="s">
        <v>183</v>
      </c>
      <c r="C4" s="5" t="s">
        <v>1933</v>
      </c>
      <c r="D4" s="5" t="s">
        <v>183</v>
      </c>
    </row>
    <row r="5" ht="17.25" customHeight="1" spans="1:4">
      <c r="A5" s="11" t="s">
        <v>2204</v>
      </c>
      <c r="B5" s="9">
        <f>'L10'!C6</f>
        <v>10842</v>
      </c>
      <c r="C5" s="11" t="s">
        <v>2276</v>
      </c>
      <c r="D5" s="9">
        <f>'L10'!P6</f>
        <v>32139</v>
      </c>
    </row>
    <row r="6" ht="17.25" customHeight="1" spans="1:4">
      <c r="A6" s="11" t="s">
        <v>2651</v>
      </c>
      <c r="B6" s="9">
        <f>B7</f>
        <v>4452</v>
      </c>
      <c r="C6" s="11" t="s">
        <v>2652</v>
      </c>
      <c r="D6" s="9">
        <f>D7</f>
        <v>0</v>
      </c>
    </row>
    <row r="7" ht="17.25" customHeight="1" spans="1:4">
      <c r="A7" s="11" t="s">
        <v>2653</v>
      </c>
      <c r="B7" s="9">
        <f>SUM(B8:B18)</f>
        <v>4452</v>
      </c>
      <c r="C7" s="11" t="s">
        <v>2654</v>
      </c>
      <c r="D7" s="9">
        <f>SUM(D8:D18)</f>
        <v>0</v>
      </c>
    </row>
    <row r="8" ht="17.25" customHeight="1" spans="1:4">
      <c r="A8" s="11" t="s">
        <v>2030</v>
      </c>
      <c r="B8" s="12"/>
      <c r="C8" s="11" t="s">
        <v>2030</v>
      </c>
      <c r="D8" s="12"/>
    </row>
    <row r="9" ht="17.25" customHeight="1" spans="1:4">
      <c r="A9" s="11" t="s">
        <v>2031</v>
      </c>
      <c r="B9" s="12"/>
      <c r="C9" s="11" t="s">
        <v>2031</v>
      </c>
      <c r="D9" s="12"/>
    </row>
    <row r="10" ht="17.25" customHeight="1" spans="1:4">
      <c r="A10" s="11" t="s">
        <v>2032</v>
      </c>
      <c r="B10" s="12"/>
      <c r="C10" s="11" t="s">
        <v>2032</v>
      </c>
      <c r="D10" s="12"/>
    </row>
    <row r="11" ht="17.25" customHeight="1" spans="1:4">
      <c r="A11" s="11" t="s">
        <v>2034</v>
      </c>
      <c r="B11" s="12"/>
      <c r="C11" s="11" t="s">
        <v>2034</v>
      </c>
      <c r="D11" s="12"/>
    </row>
    <row r="12" ht="17.25" customHeight="1" spans="1:4">
      <c r="A12" s="11" t="s">
        <v>2035</v>
      </c>
      <c r="B12" s="12"/>
      <c r="C12" s="11" t="s">
        <v>2035</v>
      </c>
      <c r="D12" s="12"/>
    </row>
    <row r="13" ht="17.25" customHeight="1" spans="1:4">
      <c r="A13" s="11" t="s">
        <v>2036</v>
      </c>
      <c r="B13" s="12">
        <v>910</v>
      </c>
      <c r="C13" s="11" t="s">
        <v>2036</v>
      </c>
      <c r="D13" s="12"/>
    </row>
    <row r="14" ht="17.25" customHeight="1" spans="1:4">
      <c r="A14" s="11" t="s">
        <v>2037</v>
      </c>
      <c r="B14" s="12"/>
      <c r="C14" s="11" t="s">
        <v>2037</v>
      </c>
      <c r="D14" s="12"/>
    </row>
    <row r="15" ht="17.25" customHeight="1" spans="1:4">
      <c r="A15" s="11" t="s">
        <v>2038</v>
      </c>
      <c r="B15" s="12"/>
      <c r="C15" s="11" t="s">
        <v>2038</v>
      </c>
      <c r="D15" s="12"/>
    </row>
    <row r="16" ht="17.25" customHeight="1" spans="1:4">
      <c r="A16" s="36" t="s">
        <v>2041</v>
      </c>
      <c r="B16" s="12"/>
      <c r="C16" s="36" t="s">
        <v>2041</v>
      </c>
      <c r="D16" s="12"/>
    </row>
    <row r="17" ht="17.25" customHeight="1" spans="1:4">
      <c r="A17" s="36" t="s">
        <v>2655</v>
      </c>
      <c r="B17" s="12">
        <v>3031</v>
      </c>
      <c r="C17" s="36" t="s">
        <v>2656</v>
      </c>
      <c r="D17" s="12"/>
    </row>
    <row r="18" ht="17.25" customHeight="1" spans="1:4">
      <c r="A18" s="36" t="s">
        <v>2045</v>
      </c>
      <c r="B18" s="12">
        <v>511</v>
      </c>
      <c r="C18" s="36" t="s">
        <v>1011</v>
      </c>
      <c r="D18" s="12"/>
    </row>
    <row r="19" ht="17.25" customHeight="1" spans="1:4">
      <c r="A19" s="36" t="s">
        <v>2657</v>
      </c>
      <c r="B19" s="9">
        <f>SUM(B20:B22)</f>
        <v>0</v>
      </c>
      <c r="C19" s="36" t="s">
        <v>2658</v>
      </c>
      <c r="D19" s="9">
        <f>SUM(D20:D22)</f>
        <v>0</v>
      </c>
    </row>
    <row r="20" ht="17.25" customHeight="1" spans="1:4">
      <c r="A20" s="36" t="s">
        <v>2659</v>
      </c>
      <c r="B20" s="12"/>
      <c r="C20" s="36" t="s">
        <v>2660</v>
      </c>
      <c r="D20" s="12"/>
    </row>
    <row r="21" ht="17.25" customHeight="1" spans="1:4">
      <c r="A21" s="36" t="s">
        <v>2661</v>
      </c>
      <c r="B21" s="12"/>
      <c r="C21" s="36" t="s">
        <v>2662</v>
      </c>
      <c r="D21" s="12"/>
    </row>
    <row r="22" ht="17.25" customHeight="1" spans="1:4">
      <c r="A22" s="36" t="s">
        <v>2663</v>
      </c>
      <c r="B22" s="12"/>
      <c r="C22" s="36" t="s">
        <v>2664</v>
      </c>
      <c r="D22" s="12"/>
    </row>
    <row r="23" ht="17.25" customHeight="1" spans="1:4">
      <c r="A23" s="11" t="s">
        <v>2557</v>
      </c>
      <c r="B23" s="19"/>
      <c r="C23" s="11"/>
      <c r="D23" s="25"/>
    </row>
    <row r="24" ht="17.25" customHeight="1" spans="1:4">
      <c r="A24" s="11" t="s">
        <v>2665</v>
      </c>
      <c r="B24" s="19">
        <v>2169</v>
      </c>
      <c r="C24" s="11"/>
      <c r="D24" s="25"/>
    </row>
    <row r="25" ht="17.25" customHeight="1" spans="1:4">
      <c r="A25" s="11" t="s">
        <v>2666</v>
      </c>
      <c r="B25" s="9">
        <f>B27</f>
        <v>2477</v>
      </c>
      <c r="C25" s="11" t="s">
        <v>2667</v>
      </c>
      <c r="D25" s="10"/>
    </row>
    <row r="26" ht="17.25" customHeight="1" spans="1:4">
      <c r="A26" s="11" t="s">
        <v>2668</v>
      </c>
      <c r="B26" s="74"/>
      <c r="C26" s="11"/>
      <c r="D26" s="25"/>
    </row>
    <row r="27" ht="17.25" customHeight="1" spans="1:4">
      <c r="A27" s="11" t="s">
        <v>2669</v>
      </c>
      <c r="B27" s="9">
        <f>SUM(B28:B33)</f>
        <v>2477</v>
      </c>
      <c r="C27" s="11"/>
      <c r="D27" s="25"/>
    </row>
    <row r="28" ht="17.25" customHeight="1" spans="1:4">
      <c r="A28" s="36" t="s">
        <v>2670</v>
      </c>
      <c r="B28" s="10"/>
      <c r="C28" s="11"/>
      <c r="D28" s="25"/>
    </row>
    <row r="29" ht="17.25" customHeight="1" spans="1:4">
      <c r="A29" s="36" t="s">
        <v>2671</v>
      </c>
      <c r="B29" s="10"/>
      <c r="C29" s="11"/>
      <c r="D29" s="25"/>
    </row>
    <row r="30" ht="15.75" customHeight="1" spans="1:4">
      <c r="A30" s="36" t="s">
        <v>2672</v>
      </c>
      <c r="B30" s="10">
        <v>2477</v>
      </c>
      <c r="C30" s="11"/>
      <c r="D30" s="25"/>
    </row>
    <row r="31" ht="17.25" customHeight="1" spans="1:4">
      <c r="A31" s="36" t="s">
        <v>2673</v>
      </c>
      <c r="B31" s="10"/>
      <c r="C31" s="11"/>
      <c r="D31" s="25"/>
    </row>
    <row r="32" ht="17.25" customHeight="1" spans="1:4">
      <c r="A32" s="36" t="s">
        <v>2674</v>
      </c>
      <c r="B32" s="10"/>
      <c r="C32" s="11"/>
      <c r="D32" s="25"/>
    </row>
    <row r="33" ht="17.25" customHeight="1" spans="1:4">
      <c r="A33" s="36" t="s">
        <v>2675</v>
      </c>
      <c r="B33" s="10"/>
      <c r="C33" s="11"/>
      <c r="D33" s="74"/>
    </row>
    <row r="34" ht="17.25" customHeight="1" spans="1:4">
      <c r="A34" s="36" t="s">
        <v>2062</v>
      </c>
      <c r="B34" s="54">
        <f>B37</f>
        <v>0</v>
      </c>
      <c r="C34" s="11" t="s">
        <v>2063</v>
      </c>
      <c r="D34" s="9">
        <f>D35</f>
        <v>25400</v>
      </c>
    </row>
    <row r="35" ht="17.25" customHeight="1" spans="1:4">
      <c r="A35" s="36" t="s">
        <v>2676</v>
      </c>
      <c r="B35" s="11"/>
      <c r="C35" s="11" t="s">
        <v>2677</v>
      </c>
      <c r="D35" s="10">
        <v>25400</v>
      </c>
    </row>
    <row r="36" ht="17.25" customHeight="1" spans="1:4">
      <c r="A36" s="36" t="s">
        <v>2678</v>
      </c>
      <c r="B36" s="11"/>
      <c r="C36" s="11" t="s">
        <v>2679</v>
      </c>
      <c r="D36" s="74"/>
    </row>
    <row r="37" ht="17.25" customHeight="1" spans="1:4">
      <c r="A37" s="36" t="s">
        <v>2064</v>
      </c>
      <c r="B37" s="54">
        <f>B38</f>
        <v>0</v>
      </c>
      <c r="C37" s="36" t="s">
        <v>2680</v>
      </c>
      <c r="D37" s="74"/>
    </row>
    <row r="38" ht="17.25" customHeight="1" spans="1:4">
      <c r="A38" s="75" t="s">
        <v>2681</v>
      </c>
      <c r="B38" s="10"/>
      <c r="C38" s="30" t="s">
        <v>2076</v>
      </c>
      <c r="D38" s="12"/>
    </row>
    <row r="39" ht="17.25" customHeight="1" spans="1:4">
      <c r="A39" s="36" t="s">
        <v>2075</v>
      </c>
      <c r="B39" s="55">
        <f>B40</f>
        <v>44400</v>
      </c>
      <c r="C39" s="36"/>
      <c r="D39" s="25"/>
    </row>
    <row r="40" ht="17.25" customHeight="1" spans="1:4">
      <c r="A40" s="36" t="s">
        <v>2682</v>
      </c>
      <c r="B40" s="12">
        <v>44400</v>
      </c>
      <c r="C40" s="36"/>
      <c r="D40" s="25"/>
    </row>
    <row r="41" ht="17.25" customHeight="1" spans="1:4">
      <c r="A41" s="36" t="s">
        <v>2683</v>
      </c>
      <c r="B41" s="12"/>
      <c r="C41" s="36" t="s">
        <v>2684</v>
      </c>
      <c r="D41" s="12"/>
    </row>
    <row r="42" ht="17.25" customHeight="1" spans="1:4">
      <c r="A42" s="36" t="s">
        <v>2685</v>
      </c>
      <c r="B42" s="12"/>
      <c r="C42" s="36" t="s">
        <v>2686</v>
      </c>
      <c r="D42" s="12"/>
    </row>
    <row r="43" ht="17.25" customHeight="1" spans="1:4">
      <c r="A43" s="36" t="s">
        <v>2558</v>
      </c>
      <c r="B43" s="9">
        <f>B44</f>
        <v>0</v>
      </c>
      <c r="C43" s="36" t="s">
        <v>2560</v>
      </c>
      <c r="D43" s="9">
        <f>D44</f>
        <v>0</v>
      </c>
    </row>
    <row r="44" ht="17.25" customHeight="1" spans="1:4">
      <c r="A44" s="36" t="s">
        <v>2687</v>
      </c>
      <c r="B44" s="10"/>
      <c r="C44" s="36" t="s">
        <v>2688</v>
      </c>
      <c r="D44" s="10"/>
    </row>
    <row r="45" ht="17.25" customHeight="1" spans="1:4">
      <c r="A45" s="11"/>
      <c r="B45" s="25"/>
      <c r="C45" s="11" t="s">
        <v>2562</v>
      </c>
      <c r="D45" s="9">
        <f>'L10'!AA6</f>
        <v>0</v>
      </c>
    </row>
    <row r="46" ht="17.25" customHeight="1" spans="1:4">
      <c r="A46" s="11"/>
      <c r="B46" s="25"/>
      <c r="C46" s="11" t="s">
        <v>2689</v>
      </c>
      <c r="D46" s="9">
        <f>B47-D5-D6-D19-D25-D34-D38-D41-D42-D43-D45</f>
        <v>6801</v>
      </c>
    </row>
    <row r="47" ht="17.25" customHeight="1" spans="1:4">
      <c r="A47" s="5" t="s">
        <v>2690</v>
      </c>
      <c r="B47" s="9">
        <f>SUM(B5,B6,B19,B23:B25,B34,B39,B41:B43)</f>
        <v>64340</v>
      </c>
      <c r="C47" s="5" t="s">
        <v>2691</v>
      </c>
      <c r="D47" s="9">
        <f>SUM(D5,D6,D19,D25,D34,D38,D41:D43,D45:D46)</f>
        <v>64340</v>
      </c>
    </row>
  </sheetData>
  <sheetProtection autoFilter="0" objects="1"/>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
  <sheetViews>
    <sheetView showGridLines="0" showZeros="0" defaultGridColor="0" colorId="8" workbookViewId="0">
      <selection activeCell="A1" sqref="A1:E1"/>
    </sheetView>
  </sheetViews>
  <sheetFormatPr defaultColWidth="12.125" defaultRowHeight="15.6" customHeight="1" outlineLevelCol="4"/>
  <cols>
    <col min="1" max="1" width="9.125" style="1" customWidth="1"/>
    <col min="2" max="2" width="47.875" style="1" customWidth="1"/>
    <col min="3" max="5" width="17.375" style="1" customWidth="1"/>
  </cols>
  <sheetData>
    <row r="1" ht="33.75" customHeight="1" spans="1:5">
      <c r="A1" s="22" t="str">
        <f>'##BASEINFO'!$B$2&amp;"度"&amp;'##BASEINFO'!$B$7&amp;"政府性基金预算收入预算变动情况录入表"</f>
        <v>2024年度凤翔区政府性基金预算收入预算变动情况录入表</v>
      </c>
      <c r="B1" s="22"/>
      <c r="C1" s="22"/>
      <c r="D1" s="22"/>
      <c r="E1" s="22"/>
    </row>
    <row r="2" ht="17.25" customHeight="1" spans="1:5">
      <c r="A2" s="23" t="s">
        <v>168</v>
      </c>
      <c r="B2" s="23"/>
      <c r="C2" s="23"/>
      <c r="D2" s="23"/>
      <c r="E2" s="23"/>
    </row>
    <row r="3" ht="17.25" customHeight="1" spans="1:5">
      <c r="A3" s="23" t="str">
        <f>"单位："&amp;'##BASEINFO'!$B$19</f>
        <v>单位：万元</v>
      </c>
      <c r="B3" s="23"/>
      <c r="C3" s="23"/>
      <c r="D3" s="23"/>
      <c r="E3" s="23"/>
    </row>
    <row r="4" ht="27" customHeight="1" spans="1:5">
      <c r="A4" s="5" t="s">
        <v>181</v>
      </c>
      <c r="B4" s="5" t="s">
        <v>2692</v>
      </c>
      <c r="C4" s="5" t="s">
        <v>1867</v>
      </c>
      <c r="D4" s="5" t="s">
        <v>2140</v>
      </c>
      <c r="E4" s="5" t="s">
        <v>1868</v>
      </c>
    </row>
    <row r="5" ht="17.25" customHeight="1" spans="1:5">
      <c r="A5" s="8"/>
      <c r="B5" s="5" t="s">
        <v>2204</v>
      </c>
      <c r="C5" s="9">
        <f>SUM(C6:C45)</f>
        <v>26300</v>
      </c>
      <c r="D5" s="9">
        <f>SUM(D6:D45)</f>
        <v>-15457</v>
      </c>
      <c r="E5" s="9">
        <f>SUM(E6:E45)</f>
        <v>10843</v>
      </c>
    </row>
    <row r="6" ht="17.25" customHeight="1" spans="1:5">
      <c r="A6" s="8">
        <v>1030102</v>
      </c>
      <c r="B6" s="8" t="s">
        <v>2624</v>
      </c>
      <c r="C6" s="12"/>
      <c r="D6" s="12"/>
      <c r="E6" s="9">
        <f t="shared" ref="E6:E45" si="0">SUM(C6:D6)</f>
        <v>0</v>
      </c>
    </row>
    <row r="7" ht="17.25" customHeight="1" spans="1:5">
      <c r="A7" s="8">
        <v>1030106</v>
      </c>
      <c r="B7" s="8" t="s">
        <v>2615</v>
      </c>
      <c r="C7" s="12"/>
      <c r="D7" s="12"/>
      <c r="E7" s="9">
        <f t="shared" si="0"/>
        <v>0</v>
      </c>
    </row>
    <row r="8" ht="17.25" customHeight="1" spans="1:5">
      <c r="A8" s="8">
        <v>1030110</v>
      </c>
      <c r="B8" s="8" t="s">
        <v>2621</v>
      </c>
      <c r="C8" s="12"/>
      <c r="D8" s="12"/>
      <c r="E8" s="9">
        <f t="shared" si="0"/>
        <v>0</v>
      </c>
    </row>
    <row r="9" ht="17.25" customHeight="1" spans="1:5">
      <c r="A9" s="8">
        <v>1030112</v>
      </c>
      <c r="B9" s="8" t="s">
        <v>2693</v>
      </c>
      <c r="C9" s="12"/>
      <c r="D9" s="12"/>
      <c r="E9" s="9">
        <f t="shared" si="0"/>
        <v>0</v>
      </c>
    </row>
    <row r="10" ht="17.25" customHeight="1" spans="1:5">
      <c r="A10" s="8">
        <v>1030121</v>
      </c>
      <c r="B10" s="8" t="s">
        <v>2570</v>
      </c>
      <c r="C10" s="12"/>
      <c r="D10" s="12"/>
      <c r="E10" s="9">
        <f t="shared" si="0"/>
        <v>0</v>
      </c>
    </row>
    <row r="11" ht="17.25" customHeight="1" spans="1:5">
      <c r="A11" s="8">
        <v>1030129</v>
      </c>
      <c r="B11" s="8" t="s">
        <v>2694</v>
      </c>
      <c r="C11" s="12"/>
      <c r="D11" s="12"/>
      <c r="E11" s="9">
        <f t="shared" si="0"/>
        <v>0</v>
      </c>
    </row>
    <row r="12" ht="17.25" customHeight="1" spans="1:5">
      <c r="A12" s="8">
        <v>1030146</v>
      </c>
      <c r="B12" s="8" t="s">
        <v>2695</v>
      </c>
      <c r="C12" s="12"/>
      <c r="D12" s="12">
        <v>394</v>
      </c>
      <c r="E12" s="9">
        <f t="shared" si="0"/>
        <v>394</v>
      </c>
    </row>
    <row r="13" ht="17.25" customHeight="1" spans="1:5">
      <c r="A13" s="8">
        <v>1030147</v>
      </c>
      <c r="B13" s="8" t="s">
        <v>2696</v>
      </c>
      <c r="C13" s="12"/>
      <c r="D13" s="12">
        <v>416</v>
      </c>
      <c r="E13" s="9">
        <f t="shared" si="0"/>
        <v>416</v>
      </c>
    </row>
    <row r="14" ht="17.25" customHeight="1" spans="1:5">
      <c r="A14" s="8">
        <v>1030148</v>
      </c>
      <c r="B14" s="8" t="s">
        <v>2697</v>
      </c>
      <c r="C14" s="12">
        <v>25000</v>
      </c>
      <c r="D14" s="12">
        <v>-16850</v>
      </c>
      <c r="E14" s="9">
        <f t="shared" si="0"/>
        <v>8150</v>
      </c>
    </row>
    <row r="15" ht="17.25" customHeight="1" spans="1:5">
      <c r="A15" s="8">
        <v>1030149</v>
      </c>
      <c r="B15" s="8" t="s">
        <v>2603</v>
      </c>
      <c r="C15" s="12"/>
      <c r="D15" s="12"/>
      <c r="E15" s="9">
        <f t="shared" si="0"/>
        <v>0</v>
      </c>
    </row>
    <row r="16" ht="17.25" customHeight="1" spans="1:5">
      <c r="A16" s="8">
        <v>1030150</v>
      </c>
      <c r="B16" s="8" t="s">
        <v>2698</v>
      </c>
      <c r="C16" s="12"/>
      <c r="D16" s="12"/>
      <c r="E16" s="9">
        <f t="shared" si="0"/>
        <v>0</v>
      </c>
    </row>
    <row r="17" ht="17.25" customHeight="1" spans="1:5">
      <c r="A17" s="8">
        <v>1030152</v>
      </c>
      <c r="B17" s="8" t="s">
        <v>2597</v>
      </c>
      <c r="C17" s="12"/>
      <c r="D17" s="12"/>
      <c r="E17" s="9">
        <f t="shared" si="0"/>
        <v>0</v>
      </c>
    </row>
    <row r="18" ht="17.25" customHeight="1" spans="1:5">
      <c r="A18" s="8">
        <v>1030153</v>
      </c>
      <c r="B18" s="8" t="s">
        <v>2627</v>
      </c>
      <c r="C18" s="12"/>
      <c r="D18" s="12"/>
      <c r="E18" s="9">
        <f t="shared" si="0"/>
        <v>0</v>
      </c>
    </row>
    <row r="19" ht="17.25" customHeight="1" spans="1:5">
      <c r="A19" s="8">
        <v>1030154</v>
      </c>
      <c r="B19" s="8" t="s">
        <v>2630</v>
      </c>
      <c r="C19" s="12"/>
      <c r="D19" s="12"/>
      <c r="E19" s="9">
        <f t="shared" si="0"/>
        <v>0</v>
      </c>
    </row>
    <row r="20" ht="17.25" customHeight="1" spans="1:5">
      <c r="A20" s="8">
        <v>1030155</v>
      </c>
      <c r="B20" s="8" t="s">
        <v>2639</v>
      </c>
      <c r="C20" s="12"/>
      <c r="D20" s="12"/>
      <c r="E20" s="9">
        <f t="shared" si="0"/>
        <v>0</v>
      </c>
    </row>
    <row r="21" ht="17.25" customHeight="1" spans="1:5">
      <c r="A21" s="8">
        <v>1030156</v>
      </c>
      <c r="B21" s="8" t="s">
        <v>2699</v>
      </c>
      <c r="C21" s="12">
        <v>1000</v>
      </c>
      <c r="D21" s="12">
        <v>154</v>
      </c>
      <c r="E21" s="9">
        <f t="shared" si="0"/>
        <v>1154</v>
      </c>
    </row>
    <row r="22" ht="17.25" customHeight="1" spans="1:5">
      <c r="A22" s="8">
        <v>1030157</v>
      </c>
      <c r="B22" s="8" t="s">
        <v>2700</v>
      </c>
      <c r="C22" s="12"/>
      <c r="D22" s="12"/>
      <c r="E22" s="9">
        <f t="shared" si="0"/>
        <v>0</v>
      </c>
    </row>
    <row r="23" ht="17.25" customHeight="1" spans="1:5">
      <c r="A23" s="8">
        <v>1030158</v>
      </c>
      <c r="B23" s="8" t="s">
        <v>2701</v>
      </c>
      <c r="C23" s="12"/>
      <c r="D23" s="12"/>
      <c r="E23" s="9">
        <f t="shared" si="0"/>
        <v>0</v>
      </c>
    </row>
    <row r="24" ht="17.25" customHeight="1" spans="1:5">
      <c r="A24" s="8">
        <v>1030159</v>
      </c>
      <c r="B24" s="8" t="s">
        <v>2702</v>
      </c>
      <c r="C24" s="12"/>
      <c r="D24" s="12"/>
      <c r="E24" s="9">
        <f t="shared" si="0"/>
        <v>0</v>
      </c>
    </row>
    <row r="25" ht="17.25" customHeight="1" spans="1:5">
      <c r="A25" s="8">
        <v>1030166</v>
      </c>
      <c r="B25" s="8" t="s">
        <v>2564</v>
      </c>
      <c r="C25" s="12"/>
      <c r="D25" s="12"/>
      <c r="E25" s="9">
        <f t="shared" si="0"/>
        <v>0</v>
      </c>
    </row>
    <row r="26" ht="17.25" customHeight="1" spans="1:5">
      <c r="A26" s="8">
        <v>1030168</v>
      </c>
      <c r="B26" s="8" t="s">
        <v>2573</v>
      </c>
      <c r="C26" s="12"/>
      <c r="D26" s="12"/>
      <c r="E26" s="9">
        <f t="shared" si="0"/>
        <v>0</v>
      </c>
    </row>
    <row r="27" ht="17.25" customHeight="1" spans="1:5">
      <c r="A27" s="8">
        <v>1030171</v>
      </c>
      <c r="B27" s="8" t="s">
        <v>2618</v>
      </c>
      <c r="C27" s="12"/>
      <c r="D27" s="12"/>
      <c r="E27" s="9">
        <f t="shared" si="0"/>
        <v>0</v>
      </c>
    </row>
    <row r="28" ht="17.25" customHeight="1" spans="1:5">
      <c r="A28" s="8">
        <v>1030175</v>
      </c>
      <c r="B28" s="8" t="s">
        <v>2576</v>
      </c>
      <c r="C28" s="12"/>
      <c r="D28" s="12"/>
      <c r="E28" s="9">
        <f t="shared" si="0"/>
        <v>0</v>
      </c>
    </row>
    <row r="29" ht="17.25" customHeight="1" spans="1:5">
      <c r="A29" s="8">
        <v>1030178</v>
      </c>
      <c r="B29" s="8" t="s">
        <v>2703</v>
      </c>
      <c r="C29" s="12">
        <v>300</v>
      </c>
      <c r="D29" s="12">
        <v>84</v>
      </c>
      <c r="E29" s="9">
        <f t="shared" si="0"/>
        <v>384</v>
      </c>
    </row>
    <row r="30" ht="17.25" customHeight="1" spans="1:5">
      <c r="A30" s="69">
        <v>1030180</v>
      </c>
      <c r="B30" s="69" t="s">
        <v>2636</v>
      </c>
      <c r="C30" s="12"/>
      <c r="D30" s="12"/>
      <c r="E30" s="9">
        <f t="shared" si="0"/>
        <v>0</v>
      </c>
    </row>
    <row r="31" ht="15.75" customHeight="1" spans="1:5">
      <c r="A31" s="69">
        <v>1030181</v>
      </c>
      <c r="B31" s="73" t="s">
        <v>2704</v>
      </c>
      <c r="C31" s="12"/>
      <c r="D31" s="12"/>
      <c r="E31" s="9">
        <f t="shared" si="0"/>
        <v>0</v>
      </c>
    </row>
    <row r="32" ht="15.75" customHeight="1" spans="1:5">
      <c r="A32" s="69">
        <v>1030182</v>
      </c>
      <c r="B32" s="73" t="s">
        <v>2633</v>
      </c>
      <c r="C32" s="12"/>
      <c r="D32" s="12"/>
      <c r="E32" s="9">
        <f t="shared" si="0"/>
        <v>0</v>
      </c>
    </row>
    <row r="33" ht="15.75" customHeight="1" spans="1:5">
      <c r="A33" s="69">
        <v>1030183</v>
      </c>
      <c r="B33" s="73" t="s">
        <v>2705</v>
      </c>
      <c r="C33" s="12"/>
      <c r="D33" s="12"/>
      <c r="E33" s="9">
        <f t="shared" si="0"/>
        <v>0</v>
      </c>
    </row>
    <row r="34" ht="17.25" customHeight="1" spans="1:5">
      <c r="A34" s="69">
        <v>1030199</v>
      </c>
      <c r="B34" s="69" t="s">
        <v>2706</v>
      </c>
      <c r="C34" s="12"/>
      <c r="D34" s="12"/>
      <c r="E34" s="9">
        <f t="shared" si="0"/>
        <v>0</v>
      </c>
    </row>
    <row r="35" ht="17.25" customHeight="1" spans="1:5">
      <c r="A35" s="8">
        <v>1031003</v>
      </c>
      <c r="B35" s="8" t="s">
        <v>2707</v>
      </c>
      <c r="C35" s="12"/>
      <c r="D35" s="12"/>
      <c r="E35" s="9">
        <f t="shared" si="0"/>
        <v>0</v>
      </c>
    </row>
    <row r="36" ht="17.25" customHeight="1" spans="1:5">
      <c r="A36" s="8">
        <v>1031005</v>
      </c>
      <c r="B36" s="8" t="s">
        <v>2708</v>
      </c>
      <c r="C36" s="12"/>
      <c r="D36" s="12"/>
      <c r="E36" s="9">
        <f t="shared" si="0"/>
        <v>0</v>
      </c>
    </row>
    <row r="37" ht="17.25" customHeight="1" spans="1:5">
      <c r="A37" s="8">
        <v>1031006</v>
      </c>
      <c r="B37" s="8" t="s">
        <v>2709</v>
      </c>
      <c r="C37" s="12"/>
      <c r="D37" s="12"/>
      <c r="E37" s="9">
        <f t="shared" si="0"/>
        <v>0</v>
      </c>
    </row>
    <row r="38" ht="17.25" customHeight="1" spans="1:5">
      <c r="A38" s="8">
        <v>1031008</v>
      </c>
      <c r="B38" s="8" t="s">
        <v>2710</v>
      </c>
      <c r="C38" s="12"/>
      <c r="D38" s="12"/>
      <c r="E38" s="9">
        <f t="shared" si="0"/>
        <v>0</v>
      </c>
    </row>
    <row r="39" ht="17.25" customHeight="1" spans="1:5">
      <c r="A39" s="8">
        <v>1031009</v>
      </c>
      <c r="B39" s="8" t="s">
        <v>2711</v>
      </c>
      <c r="C39" s="12"/>
      <c r="D39" s="12"/>
      <c r="E39" s="9">
        <f t="shared" si="0"/>
        <v>0</v>
      </c>
    </row>
    <row r="40" ht="17.25" customHeight="1" spans="1:5">
      <c r="A40" s="8">
        <v>1031010</v>
      </c>
      <c r="B40" s="8" t="s">
        <v>2712</v>
      </c>
      <c r="C40" s="12"/>
      <c r="D40" s="12"/>
      <c r="E40" s="9">
        <f t="shared" si="0"/>
        <v>0</v>
      </c>
    </row>
    <row r="41" ht="17.25" customHeight="1" spans="1:5">
      <c r="A41" s="8">
        <v>1031011</v>
      </c>
      <c r="B41" s="8" t="s">
        <v>2713</v>
      </c>
      <c r="C41" s="12"/>
      <c r="D41" s="12"/>
      <c r="E41" s="9">
        <f t="shared" si="0"/>
        <v>0</v>
      </c>
    </row>
    <row r="42" ht="17.25" customHeight="1" spans="1:5">
      <c r="A42" s="8">
        <v>1031012</v>
      </c>
      <c r="B42" s="8" t="s">
        <v>2714</v>
      </c>
      <c r="C42" s="12"/>
      <c r="D42" s="12"/>
      <c r="E42" s="9">
        <f t="shared" si="0"/>
        <v>0</v>
      </c>
    </row>
    <row r="43" ht="17.25" customHeight="1" spans="1:5">
      <c r="A43" s="8">
        <v>1031013</v>
      </c>
      <c r="B43" s="8" t="s">
        <v>2715</v>
      </c>
      <c r="C43" s="12"/>
      <c r="D43" s="12"/>
      <c r="E43" s="9">
        <f t="shared" si="0"/>
        <v>0</v>
      </c>
    </row>
    <row r="44" ht="17.25" customHeight="1" spans="1:5">
      <c r="A44" s="8">
        <v>1031014</v>
      </c>
      <c r="B44" s="8" t="s">
        <v>2716</v>
      </c>
      <c r="C44" s="12"/>
      <c r="D44" s="12"/>
      <c r="E44" s="9">
        <f t="shared" si="0"/>
        <v>0</v>
      </c>
    </row>
    <row r="45" ht="17.25" customHeight="1" spans="1:5">
      <c r="A45" s="8">
        <v>1031099</v>
      </c>
      <c r="B45" s="8" t="s">
        <v>2717</v>
      </c>
      <c r="C45" s="12"/>
      <c r="D45" s="12">
        <v>345</v>
      </c>
      <c r="E45" s="9">
        <f t="shared" si="0"/>
        <v>345</v>
      </c>
    </row>
  </sheetData>
  <sheetProtection autoFilter="0" objects="1"/>
  <mergeCells count="3">
    <mergeCell ref="A1:E1"/>
    <mergeCell ref="A2:E2"/>
    <mergeCell ref="A3:E3"/>
  </mergeCells>
  <dataValidations count="1">
    <dataValidation type="decimal" operator="between" allowBlank="1" showInputMessage="1" showErrorMessage="1" sqref="C5:E4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2"/>
  <sheetViews>
    <sheetView showGridLines="0" showZeros="0" defaultGridColor="0" colorId="8" workbookViewId="0">
      <selection activeCell="A1" sqref="A1:O1"/>
    </sheetView>
  </sheetViews>
  <sheetFormatPr defaultColWidth="12.125" defaultRowHeight="19.9" customHeight="1"/>
  <cols>
    <col min="1" max="1" width="9.125" style="1" customWidth="1"/>
    <col min="2" max="2" width="53.625" style="1" customWidth="1"/>
    <col min="3" max="4" width="14.625" style="1" customWidth="1"/>
    <col min="5" max="5" width="14.75" style="1" customWidth="1"/>
    <col min="6" max="15" width="14.625" style="1" customWidth="1"/>
  </cols>
  <sheetData>
    <row r="1" ht="33.75" customHeight="1" spans="1:15">
      <c r="A1" s="22" t="str">
        <f>'##BASEINFO'!$B$2&amp;"度"&amp;'##BASEINFO'!$B$7&amp;"政府性基金预算支出预算变动情况录入表"</f>
        <v>2024年度凤翔区政府性基金预算支出预算变动情况录入表</v>
      </c>
      <c r="B1" s="22"/>
      <c r="C1" s="22"/>
      <c r="D1" s="22"/>
      <c r="E1" s="22"/>
      <c r="F1" s="22"/>
      <c r="G1" s="22"/>
      <c r="H1" s="22"/>
      <c r="I1" s="22"/>
      <c r="J1" s="22"/>
      <c r="K1" s="22"/>
      <c r="L1" s="22"/>
      <c r="M1" s="22"/>
      <c r="N1" s="22"/>
      <c r="O1" s="22"/>
    </row>
    <row r="2" ht="17.25" customHeight="1" spans="1:15">
      <c r="A2" s="23" t="s">
        <v>169</v>
      </c>
      <c r="B2" s="23"/>
      <c r="C2" s="23"/>
      <c r="D2" s="23"/>
      <c r="E2" s="23"/>
      <c r="F2" s="23"/>
      <c r="G2" s="23"/>
      <c r="H2" s="23"/>
      <c r="I2" s="23"/>
      <c r="J2" s="23"/>
      <c r="K2" s="23"/>
      <c r="L2" s="23"/>
      <c r="M2" s="23"/>
      <c r="N2" s="23"/>
      <c r="O2" s="23"/>
    </row>
    <row r="3" ht="17.25" customHeight="1" spans="1:15">
      <c r="A3" s="23" t="str">
        <f>"单位："&amp;'##BASEINFO'!$B$19</f>
        <v>单位：万元</v>
      </c>
      <c r="B3" s="23"/>
      <c r="C3" s="23"/>
      <c r="D3" s="23"/>
      <c r="E3" s="23"/>
      <c r="F3" s="23"/>
      <c r="G3" s="23"/>
      <c r="H3" s="23"/>
      <c r="I3" s="23"/>
      <c r="J3" s="23"/>
      <c r="K3" s="23"/>
      <c r="L3" s="23"/>
      <c r="M3" s="23"/>
      <c r="N3" s="23"/>
      <c r="O3" s="23"/>
    </row>
    <row r="4" s="67" customFormat="1" ht="17.25" customHeight="1" spans="1:15">
      <c r="A4" s="5" t="s">
        <v>181</v>
      </c>
      <c r="B4" s="5" t="s">
        <v>182</v>
      </c>
      <c r="C4" s="5" t="s">
        <v>1867</v>
      </c>
      <c r="D4" s="5" t="s">
        <v>2138</v>
      </c>
      <c r="E4" s="5"/>
      <c r="F4" s="5"/>
      <c r="G4" s="5"/>
      <c r="H4" s="5"/>
      <c r="I4" s="5"/>
      <c r="J4" s="5"/>
      <c r="K4" s="5"/>
      <c r="L4" s="5"/>
      <c r="M4" s="5"/>
      <c r="N4" s="5" t="s">
        <v>1868</v>
      </c>
      <c r="O4" s="5" t="s">
        <v>183</v>
      </c>
    </row>
    <row r="5" s="67" customFormat="1" ht="19.5" customHeight="1" spans="1:15">
      <c r="A5" s="27"/>
      <c r="B5" s="27"/>
      <c r="C5" s="27"/>
      <c r="D5" s="27" t="s">
        <v>2141</v>
      </c>
      <c r="E5" s="27" t="s">
        <v>2718</v>
      </c>
      <c r="F5" s="27" t="s">
        <v>2719</v>
      </c>
      <c r="G5" s="27" t="s">
        <v>2161</v>
      </c>
      <c r="H5" s="27" t="s">
        <v>2062</v>
      </c>
      <c r="I5" s="27" t="s">
        <v>2075</v>
      </c>
      <c r="J5" s="27" t="s">
        <v>2164</v>
      </c>
      <c r="K5" s="27" t="s">
        <v>2165</v>
      </c>
      <c r="L5" s="27" t="s">
        <v>2166</v>
      </c>
      <c r="M5" s="27" t="s">
        <v>2143</v>
      </c>
      <c r="N5" s="27"/>
      <c r="O5" s="27"/>
    </row>
    <row r="6" ht="17.25" customHeight="1" spans="1:15">
      <c r="A6" s="69"/>
      <c r="B6" s="33" t="s">
        <v>2276</v>
      </c>
      <c r="C6" s="9">
        <f>SUM(C7,C9,C12,C16,C18,C20,C24,C36,C46,C56,C59,C63,C65,C67,C69,C71,C78,C79,C80)</f>
        <v>26300</v>
      </c>
      <c r="D6" s="9">
        <f t="shared" ref="D6:D14" si="0">SUM(E6:M6)</f>
        <v>12640</v>
      </c>
      <c r="E6" s="9">
        <f>SUM(E7,E9,E12,E16,E18,E20,E24,E36,E46,E56,E59,E63,E65,E67,E69,E71,E78,E79,E80)</f>
        <v>4452</v>
      </c>
      <c r="F6" s="9">
        <f>SUM(F7,F9,F12,F16,F18,F20,F24,F36,F46,F56,F59,F63,F65,F67,F69,F71,F78,F79,F80)</f>
        <v>2169</v>
      </c>
      <c r="G6" s="9">
        <f>SUM(G7,G9,G12,G16,G18,G20,G24,G36,G46,G56,G59,G63,G65,G67,G69,G71,G78,G79)</f>
        <v>2477</v>
      </c>
      <c r="H6" s="9">
        <f>SUM(H7,H9,H12,H16,H18,H20,H24,H36,H46,H56,H59,H63,H65,H67,H69,H71,H78,H79)</f>
        <v>0</v>
      </c>
      <c r="I6" s="9">
        <f>SUM(I7,I9,I12,I16,I18,I20,I24,I36,I46,I56,I59,I63,I65,I67,I69,I71,I78,I79)</f>
        <v>19000</v>
      </c>
      <c r="J6" s="9">
        <f>SUM(J7,J9,J12,J16,J18,J20,J24,J36,J46,J56,J59,J63,J65,J67,J69,J71,J78,J79)</f>
        <v>-15458</v>
      </c>
      <c r="K6" s="9">
        <f>SUM(K7,K9,K12,K16,K18,K20,K24,K36,K46,K56,K59,K63,K65,K67,K69,K71,K78,K79,K80)</f>
        <v>0</v>
      </c>
      <c r="L6" s="9">
        <f>SUM(L7,L9,L12,L16,L18,L20,L24,L36,L46,L56,L59,L63,L65,L67,L69,L71,L78,L79,L80)</f>
        <v>0</v>
      </c>
      <c r="M6" s="9">
        <f>SUM(M7,M9,M12,M16,M18,M20,M24,M36,M46,M56,M59,M63,M65,M67,M69,M71,M78,M79,M80)</f>
        <v>0</v>
      </c>
      <c r="N6" s="9">
        <f t="shared" ref="N6:N37" si="1">SUM(C6:D6)</f>
        <v>38940</v>
      </c>
      <c r="O6" s="9">
        <f>SUM(O7,O9,O12,O16,O18,O20,O24,O36,O46,O56,O59,O63,O65,O67,O69,O71,O78,O79,O80)</f>
        <v>32139</v>
      </c>
    </row>
    <row r="7" ht="17.25" customHeight="1" spans="1:15">
      <c r="A7" s="69">
        <v>205</v>
      </c>
      <c r="B7" s="70" t="s">
        <v>1086</v>
      </c>
      <c r="C7" s="9">
        <f>C8</f>
        <v>0</v>
      </c>
      <c r="D7" s="9">
        <f t="shared" si="0"/>
        <v>0</v>
      </c>
      <c r="E7" s="9">
        <f t="shared" ref="E7:M7" si="2">E8</f>
        <v>0</v>
      </c>
      <c r="F7" s="9">
        <f t="shared" si="2"/>
        <v>0</v>
      </c>
      <c r="G7" s="9">
        <f t="shared" si="2"/>
        <v>0</v>
      </c>
      <c r="H7" s="9">
        <f t="shared" si="2"/>
        <v>0</v>
      </c>
      <c r="I7" s="9">
        <f t="shared" si="2"/>
        <v>0</v>
      </c>
      <c r="J7" s="9">
        <f t="shared" si="2"/>
        <v>0</v>
      </c>
      <c r="K7" s="9">
        <f t="shared" si="2"/>
        <v>0</v>
      </c>
      <c r="L7" s="9">
        <f t="shared" si="2"/>
        <v>0</v>
      </c>
      <c r="M7" s="9">
        <f t="shared" si="2"/>
        <v>0</v>
      </c>
      <c r="N7" s="9">
        <f t="shared" si="1"/>
        <v>0</v>
      </c>
      <c r="O7" s="9">
        <f>O8</f>
        <v>0</v>
      </c>
    </row>
    <row r="8" ht="17.25" customHeight="1" spans="1:15">
      <c r="A8" s="69">
        <v>20598</v>
      </c>
      <c r="B8" s="69" t="s">
        <v>2277</v>
      </c>
      <c r="C8" s="12"/>
      <c r="D8" s="9">
        <f t="shared" si="0"/>
        <v>0</v>
      </c>
      <c r="E8" s="12"/>
      <c r="F8" s="10"/>
      <c r="G8" s="10"/>
      <c r="H8" s="12"/>
      <c r="I8" s="12"/>
      <c r="J8" s="12"/>
      <c r="K8" s="12"/>
      <c r="L8" s="12"/>
      <c r="M8" s="12"/>
      <c r="N8" s="9">
        <f t="shared" si="1"/>
        <v>0</v>
      </c>
      <c r="O8" s="9">
        <f>'L09'!C7</f>
        <v>0</v>
      </c>
    </row>
    <row r="9" ht="17.25" customHeight="1" spans="1:15">
      <c r="A9" s="69">
        <v>206</v>
      </c>
      <c r="B9" s="35" t="s">
        <v>1135</v>
      </c>
      <c r="C9" s="9">
        <f>SUM(C10:C11)</f>
        <v>0</v>
      </c>
      <c r="D9" s="9">
        <f t="shared" si="0"/>
        <v>0</v>
      </c>
      <c r="E9" s="9">
        <f t="shared" ref="E9:M9" si="3">SUM(E10:E11)</f>
        <v>0</v>
      </c>
      <c r="F9" s="9">
        <f t="shared" si="3"/>
        <v>0</v>
      </c>
      <c r="G9" s="9">
        <f t="shared" si="3"/>
        <v>0</v>
      </c>
      <c r="H9" s="9">
        <f t="shared" si="3"/>
        <v>0</v>
      </c>
      <c r="I9" s="9">
        <f t="shared" si="3"/>
        <v>0</v>
      </c>
      <c r="J9" s="9">
        <f t="shared" si="3"/>
        <v>0</v>
      </c>
      <c r="K9" s="9">
        <f t="shared" si="3"/>
        <v>0</v>
      </c>
      <c r="L9" s="9">
        <f t="shared" si="3"/>
        <v>0</v>
      </c>
      <c r="M9" s="9">
        <f t="shared" si="3"/>
        <v>0</v>
      </c>
      <c r="N9" s="9">
        <f t="shared" si="1"/>
        <v>0</v>
      </c>
      <c r="O9" s="9">
        <f>O10+O11</f>
        <v>0</v>
      </c>
    </row>
    <row r="10" ht="17.25" customHeight="1" spans="1:15">
      <c r="A10" s="69">
        <v>20610</v>
      </c>
      <c r="B10" s="36" t="s">
        <v>2282</v>
      </c>
      <c r="C10" s="12"/>
      <c r="D10" s="9">
        <f t="shared" si="0"/>
        <v>0</v>
      </c>
      <c r="E10" s="12"/>
      <c r="F10" s="10"/>
      <c r="G10" s="10"/>
      <c r="H10" s="12"/>
      <c r="I10" s="12"/>
      <c r="J10" s="12"/>
      <c r="K10" s="12"/>
      <c r="L10" s="12"/>
      <c r="M10" s="12"/>
      <c r="N10" s="9">
        <f t="shared" si="1"/>
        <v>0</v>
      </c>
      <c r="O10" s="9">
        <f>'L09'!C14</f>
        <v>0</v>
      </c>
    </row>
    <row r="11" ht="17.25" customHeight="1" spans="1:15">
      <c r="A11" s="69">
        <v>20698</v>
      </c>
      <c r="B11" s="36" t="s">
        <v>2277</v>
      </c>
      <c r="C11" s="12"/>
      <c r="D11" s="9">
        <f t="shared" si="0"/>
        <v>0</v>
      </c>
      <c r="E11" s="12"/>
      <c r="F11" s="10"/>
      <c r="G11" s="10"/>
      <c r="H11" s="12"/>
      <c r="I11" s="12"/>
      <c r="J11" s="12"/>
      <c r="K11" s="12"/>
      <c r="L11" s="12"/>
      <c r="M11" s="12"/>
      <c r="N11" s="9">
        <f t="shared" si="1"/>
        <v>0</v>
      </c>
      <c r="O11" s="9">
        <f>'L09'!C21</f>
        <v>0</v>
      </c>
    </row>
    <row r="12" ht="17.25" customHeight="1" spans="1:15">
      <c r="A12" s="69">
        <v>207</v>
      </c>
      <c r="B12" s="35" t="s">
        <v>1184</v>
      </c>
      <c r="C12" s="9">
        <f>SUM(C13:C15)</f>
        <v>0</v>
      </c>
      <c r="D12" s="9">
        <f t="shared" si="0"/>
        <v>0</v>
      </c>
      <c r="E12" s="9">
        <f>SUM(E13:E14)</f>
        <v>0</v>
      </c>
      <c r="F12" s="9">
        <f>SUM(F13:F15)</f>
        <v>0</v>
      </c>
      <c r="G12" s="9">
        <f>SUM(G13:G14)</f>
        <v>0</v>
      </c>
      <c r="H12" s="9">
        <f>SUM(H13:H15)</f>
        <v>0</v>
      </c>
      <c r="I12" s="9">
        <f>SUM(I13:I15)</f>
        <v>0</v>
      </c>
      <c r="J12" s="9">
        <f>SUM(J13:J14)</f>
        <v>0</v>
      </c>
      <c r="K12" s="9">
        <f>SUM(K13:K14)</f>
        <v>0</v>
      </c>
      <c r="L12" s="9">
        <f>SUM(L13:L14)</f>
        <v>0</v>
      </c>
      <c r="M12" s="9">
        <f>SUM(M13:M15)</f>
        <v>0</v>
      </c>
      <c r="N12" s="9">
        <f t="shared" si="1"/>
        <v>0</v>
      </c>
      <c r="O12" s="9">
        <f>SUM(O13:O15)</f>
        <v>0</v>
      </c>
    </row>
    <row r="13" ht="17.25" customHeight="1" spans="1:15">
      <c r="A13" s="69">
        <v>20707</v>
      </c>
      <c r="B13" s="36" t="s">
        <v>2295</v>
      </c>
      <c r="C13" s="12"/>
      <c r="D13" s="9">
        <f t="shared" si="0"/>
        <v>0</v>
      </c>
      <c r="E13" s="12"/>
      <c r="F13" s="10"/>
      <c r="G13" s="10"/>
      <c r="H13" s="12"/>
      <c r="I13" s="12"/>
      <c r="J13" s="12"/>
      <c r="K13" s="12"/>
      <c r="L13" s="12"/>
      <c r="M13" s="12"/>
      <c r="N13" s="9">
        <f t="shared" si="1"/>
        <v>0</v>
      </c>
      <c r="O13" s="9">
        <f>'L09'!C29</f>
        <v>0</v>
      </c>
    </row>
    <row r="14" ht="17.25" customHeight="1" spans="1:15">
      <c r="A14" s="69">
        <v>20709</v>
      </c>
      <c r="B14" s="36" t="s">
        <v>2301</v>
      </c>
      <c r="C14" s="12"/>
      <c r="D14" s="9">
        <f t="shared" si="0"/>
        <v>0</v>
      </c>
      <c r="E14" s="12"/>
      <c r="F14" s="10"/>
      <c r="G14" s="10"/>
      <c r="H14" s="12"/>
      <c r="I14" s="12"/>
      <c r="J14" s="12"/>
      <c r="K14" s="12"/>
      <c r="L14" s="12"/>
      <c r="M14" s="12"/>
      <c r="N14" s="9">
        <f t="shared" si="1"/>
        <v>0</v>
      </c>
      <c r="O14" s="9">
        <f>'L09'!C35</f>
        <v>0</v>
      </c>
    </row>
    <row r="15" ht="17.25" customHeight="1" spans="1:15">
      <c r="A15" s="69">
        <v>20710</v>
      </c>
      <c r="B15" s="36" t="s">
        <v>2307</v>
      </c>
      <c r="C15" s="12"/>
      <c r="D15" s="9">
        <f>SUM(F15,H15:I15,M15)</f>
        <v>0</v>
      </c>
      <c r="E15" s="71"/>
      <c r="F15" s="10"/>
      <c r="G15" s="72"/>
      <c r="H15" s="12"/>
      <c r="I15" s="12"/>
      <c r="J15" s="72"/>
      <c r="K15" s="72"/>
      <c r="L15" s="72"/>
      <c r="M15" s="12"/>
      <c r="N15" s="9">
        <f t="shared" si="1"/>
        <v>0</v>
      </c>
      <c r="O15" s="9">
        <f>'L09'!C41</f>
        <v>0</v>
      </c>
    </row>
    <row r="16" ht="17.25" customHeight="1" spans="1:15">
      <c r="A16" s="69">
        <v>208</v>
      </c>
      <c r="B16" s="35" t="s">
        <v>1226</v>
      </c>
      <c r="C16" s="9">
        <f>C17</f>
        <v>0</v>
      </c>
      <c r="D16" s="9">
        <f t="shared" ref="D16:D29" si="4">SUM(E16:M16)</f>
        <v>0</v>
      </c>
      <c r="E16" s="9">
        <f t="shared" ref="E16:M16" si="5">E17</f>
        <v>0</v>
      </c>
      <c r="F16" s="9">
        <f t="shared" si="5"/>
        <v>0</v>
      </c>
      <c r="G16" s="9">
        <f t="shared" si="5"/>
        <v>0</v>
      </c>
      <c r="H16" s="9">
        <f t="shared" si="5"/>
        <v>0</v>
      </c>
      <c r="I16" s="9">
        <f t="shared" si="5"/>
        <v>0</v>
      </c>
      <c r="J16" s="9">
        <f t="shared" si="5"/>
        <v>0</v>
      </c>
      <c r="K16" s="9">
        <f t="shared" si="5"/>
        <v>0</v>
      </c>
      <c r="L16" s="9">
        <f t="shared" si="5"/>
        <v>0</v>
      </c>
      <c r="M16" s="9">
        <f t="shared" si="5"/>
        <v>0</v>
      </c>
      <c r="N16" s="9">
        <f t="shared" si="1"/>
        <v>0</v>
      </c>
      <c r="O16" s="9">
        <f>O17</f>
        <v>0</v>
      </c>
    </row>
    <row r="17" ht="17.25" customHeight="1" spans="1:15">
      <c r="A17" s="69">
        <v>20898</v>
      </c>
      <c r="B17" s="36" t="s">
        <v>2277</v>
      </c>
      <c r="C17" s="12"/>
      <c r="D17" s="9">
        <f t="shared" si="4"/>
        <v>0</v>
      </c>
      <c r="E17" s="12"/>
      <c r="F17" s="40"/>
      <c r="G17" s="10"/>
      <c r="H17" s="12"/>
      <c r="I17" s="12"/>
      <c r="J17" s="12"/>
      <c r="K17" s="12"/>
      <c r="L17" s="12"/>
      <c r="M17" s="12"/>
      <c r="N17" s="9">
        <f t="shared" si="1"/>
        <v>0</v>
      </c>
      <c r="O17" s="9">
        <f>'L09'!C45</f>
        <v>0</v>
      </c>
    </row>
    <row r="18" ht="17.25" customHeight="1" spans="1:15">
      <c r="A18" s="69">
        <v>210</v>
      </c>
      <c r="B18" s="35" t="s">
        <v>1335</v>
      </c>
      <c r="C18" s="9">
        <f>C19</f>
        <v>0</v>
      </c>
      <c r="D18" s="9">
        <f t="shared" si="4"/>
        <v>0</v>
      </c>
      <c r="E18" s="9">
        <f t="shared" ref="E18:M18" si="6">E19</f>
        <v>0</v>
      </c>
      <c r="F18" s="9">
        <f t="shared" si="6"/>
        <v>0</v>
      </c>
      <c r="G18" s="9">
        <f t="shared" si="6"/>
        <v>0</v>
      </c>
      <c r="H18" s="9">
        <f t="shared" si="6"/>
        <v>0</v>
      </c>
      <c r="I18" s="9">
        <f t="shared" si="6"/>
        <v>0</v>
      </c>
      <c r="J18" s="9">
        <f t="shared" si="6"/>
        <v>0</v>
      </c>
      <c r="K18" s="9">
        <f t="shared" si="6"/>
        <v>0</v>
      </c>
      <c r="L18" s="9">
        <f t="shared" si="6"/>
        <v>0</v>
      </c>
      <c r="M18" s="9">
        <f t="shared" si="6"/>
        <v>0</v>
      </c>
      <c r="N18" s="9">
        <f t="shared" si="1"/>
        <v>0</v>
      </c>
      <c r="O18" s="9">
        <f>O19</f>
        <v>0</v>
      </c>
    </row>
    <row r="19" ht="17.25" customHeight="1" spans="1:15">
      <c r="A19" s="69">
        <v>21098</v>
      </c>
      <c r="B19" s="36" t="s">
        <v>2277</v>
      </c>
      <c r="C19" s="12"/>
      <c r="D19" s="9">
        <f t="shared" si="4"/>
        <v>0</v>
      </c>
      <c r="E19" s="12"/>
      <c r="F19" s="10"/>
      <c r="G19" s="10"/>
      <c r="H19" s="12"/>
      <c r="I19" s="12"/>
      <c r="J19" s="12"/>
      <c r="K19" s="12"/>
      <c r="L19" s="12"/>
      <c r="M19" s="12"/>
      <c r="N19" s="9">
        <f t="shared" si="1"/>
        <v>0</v>
      </c>
      <c r="O19" s="9">
        <f>'L09'!C50</f>
        <v>0</v>
      </c>
    </row>
    <row r="20" ht="17.25" customHeight="1" spans="1:15">
      <c r="A20" s="69">
        <v>211</v>
      </c>
      <c r="B20" s="35" t="s">
        <v>1402</v>
      </c>
      <c r="C20" s="9">
        <f>SUM(C21:C23)</f>
        <v>0</v>
      </c>
      <c r="D20" s="9">
        <f t="shared" si="4"/>
        <v>0</v>
      </c>
      <c r="E20" s="9">
        <f t="shared" ref="E20:M20" si="7">SUM(E21:E23)</f>
        <v>0</v>
      </c>
      <c r="F20" s="9">
        <f t="shared" si="7"/>
        <v>0</v>
      </c>
      <c r="G20" s="9">
        <f t="shared" si="7"/>
        <v>0</v>
      </c>
      <c r="H20" s="9">
        <f t="shared" si="7"/>
        <v>0</v>
      </c>
      <c r="I20" s="9">
        <f t="shared" si="7"/>
        <v>0</v>
      </c>
      <c r="J20" s="9">
        <f t="shared" si="7"/>
        <v>0</v>
      </c>
      <c r="K20" s="9">
        <f t="shared" si="7"/>
        <v>0</v>
      </c>
      <c r="L20" s="9">
        <f t="shared" si="7"/>
        <v>0</v>
      </c>
      <c r="M20" s="9">
        <f t="shared" si="7"/>
        <v>0</v>
      </c>
      <c r="N20" s="9">
        <f t="shared" si="1"/>
        <v>0</v>
      </c>
      <c r="O20" s="9">
        <f>SUM(O21:O23)</f>
        <v>0</v>
      </c>
    </row>
    <row r="21" ht="17.25" customHeight="1" spans="1:15">
      <c r="A21" s="69">
        <v>21160</v>
      </c>
      <c r="B21" s="36" t="s">
        <v>2318</v>
      </c>
      <c r="C21" s="12"/>
      <c r="D21" s="9">
        <f t="shared" si="4"/>
        <v>0</v>
      </c>
      <c r="E21" s="12"/>
      <c r="F21" s="10"/>
      <c r="G21" s="10"/>
      <c r="H21" s="12"/>
      <c r="I21" s="12"/>
      <c r="J21" s="12"/>
      <c r="K21" s="12"/>
      <c r="L21" s="12"/>
      <c r="M21" s="12"/>
      <c r="N21" s="9">
        <f t="shared" si="1"/>
        <v>0</v>
      </c>
      <c r="O21" s="9">
        <f>'L09'!C57</f>
        <v>0</v>
      </c>
    </row>
    <row r="22" ht="17.25" customHeight="1" spans="1:15">
      <c r="A22" s="69">
        <v>21161</v>
      </c>
      <c r="B22" s="36" t="s">
        <v>2323</v>
      </c>
      <c r="C22" s="12"/>
      <c r="D22" s="9">
        <f t="shared" si="4"/>
        <v>0</v>
      </c>
      <c r="E22" s="12"/>
      <c r="F22" s="10"/>
      <c r="G22" s="10"/>
      <c r="H22" s="12"/>
      <c r="I22" s="12"/>
      <c r="J22" s="12"/>
      <c r="K22" s="12"/>
      <c r="L22" s="12"/>
      <c r="M22" s="12"/>
      <c r="N22" s="9">
        <f t="shared" si="1"/>
        <v>0</v>
      </c>
      <c r="O22" s="9">
        <f>'L09'!C62</f>
        <v>0</v>
      </c>
    </row>
    <row r="23" ht="17.25" customHeight="1" spans="1:15">
      <c r="A23" s="69">
        <v>21198</v>
      </c>
      <c r="B23" s="36" t="s">
        <v>2277</v>
      </c>
      <c r="C23" s="12"/>
      <c r="D23" s="9">
        <f t="shared" si="4"/>
        <v>0</v>
      </c>
      <c r="E23" s="12"/>
      <c r="F23" s="10"/>
      <c r="G23" s="10"/>
      <c r="H23" s="12"/>
      <c r="I23" s="12"/>
      <c r="J23" s="12"/>
      <c r="K23" s="12"/>
      <c r="L23" s="12"/>
      <c r="M23" s="12"/>
      <c r="N23" s="9">
        <f t="shared" si="1"/>
        <v>0</v>
      </c>
      <c r="O23" s="9">
        <f>'L09'!C67</f>
        <v>0</v>
      </c>
    </row>
    <row r="24" ht="17.25" customHeight="1" spans="1:15">
      <c r="A24" s="69">
        <v>212</v>
      </c>
      <c r="B24" s="35" t="s">
        <v>1465</v>
      </c>
      <c r="C24" s="9">
        <f>SUM(C25:C35)</f>
        <v>26297</v>
      </c>
      <c r="D24" s="9">
        <f t="shared" si="4"/>
        <v>-12295</v>
      </c>
      <c r="E24" s="9">
        <f>SUM(E25:E29,E35)</f>
        <v>1970</v>
      </c>
      <c r="F24" s="9">
        <f>SUM(F25:F35)</f>
        <v>1538</v>
      </c>
      <c r="G24" s="9">
        <f>SUM(G25:G29,G35)</f>
        <v>0</v>
      </c>
      <c r="H24" s="9">
        <f>SUM(H25:H35)</f>
        <v>0</v>
      </c>
      <c r="I24" s="9">
        <f>SUM(I25:I35)</f>
        <v>0</v>
      </c>
      <c r="J24" s="9">
        <f>SUM(J25:J29,J35)</f>
        <v>-15803</v>
      </c>
      <c r="K24" s="9">
        <f>SUM(K25:K29,K35)</f>
        <v>0</v>
      </c>
      <c r="L24" s="9">
        <f>SUM(L25:L29,L35)</f>
        <v>0</v>
      </c>
      <c r="M24" s="9">
        <f>SUM(M25:M35)</f>
        <v>0</v>
      </c>
      <c r="N24" s="9">
        <f t="shared" si="1"/>
        <v>14002</v>
      </c>
      <c r="O24" s="9">
        <f>SUM(O25:O35)</f>
        <v>7855</v>
      </c>
    </row>
    <row r="25" ht="17.25" customHeight="1" spans="1:15">
      <c r="A25" s="69">
        <v>21208</v>
      </c>
      <c r="B25" s="36" t="s">
        <v>2332</v>
      </c>
      <c r="C25" s="12">
        <v>24997</v>
      </c>
      <c r="D25" s="9">
        <f t="shared" si="4"/>
        <v>-16850</v>
      </c>
      <c r="E25" s="12"/>
      <c r="F25" s="10"/>
      <c r="G25" s="10"/>
      <c r="H25" s="12"/>
      <c r="I25" s="12"/>
      <c r="J25" s="12">
        <v>-16850</v>
      </c>
      <c r="K25" s="12"/>
      <c r="L25" s="12"/>
      <c r="M25" s="12"/>
      <c r="N25" s="9">
        <f t="shared" si="1"/>
        <v>8147</v>
      </c>
      <c r="O25" s="9">
        <f>'L09'!C73</f>
        <v>7082</v>
      </c>
    </row>
    <row r="26" ht="17.25" customHeight="1" spans="1:15">
      <c r="A26" s="69">
        <v>21210</v>
      </c>
      <c r="B26" s="36" t="s">
        <v>2347</v>
      </c>
      <c r="C26" s="12"/>
      <c r="D26" s="9">
        <f t="shared" si="4"/>
        <v>394</v>
      </c>
      <c r="E26" s="12"/>
      <c r="F26" s="10"/>
      <c r="G26" s="10"/>
      <c r="H26" s="12"/>
      <c r="I26" s="12"/>
      <c r="J26" s="12">
        <v>394</v>
      </c>
      <c r="K26" s="12"/>
      <c r="L26" s="12"/>
      <c r="M26" s="12"/>
      <c r="N26" s="9">
        <f t="shared" si="1"/>
        <v>394</v>
      </c>
      <c r="O26" s="9">
        <f>'L09'!C89</f>
        <v>0</v>
      </c>
    </row>
    <row r="27" ht="17.25" customHeight="1" spans="1:15">
      <c r="A27" s="69">
        <v>21211</v>
      </c>
      <c r="B27" s="36" t="s">
        <v>2349</v>
      </c>
      <c r="C27" s="12"/>
      <c r="D27" s="9">
        <f t="shared" si="4"/>
        <v>416</v>
      </c>
      <c r="E27" s="12"/>
      <c r="F27" s="10"/>
      <c r="G27" s="10"/>
      <c r="H27" s="12"/>
      <c r="I27" s="12"/>
      <c r="J27" s="12">
        <v>416</v>
      </c>
      <c r="K27" s="12"/>
      <c r="L27" s="12"/>
      <c r="M27" s="12"/>
      <c r="N27" s="9">
        <f t="shared" si="1"/>
        <v>416</v>
      </c>
      <c r="O27" s="9">
        <f>'L09'!C93</f>
        <v>0</v>
      </c>
    </row>
    <row r="28" ht="17.25" customHeight="1" spans="1:15">
      <c r="A28" s="69">
        <v>21213</v>
      </c>
      <c r="B28" s="36" t="s">
        <v>2350</v>
      </c>
      <c r="C28" s="12">
        <v>1000</v>
      </c>
      <c r="D28" s="9">
        <f t="shared" si="4"/>
        <v>1598</v>
      </c>
      <c r="E28" s="12"/>
      <c r="F28" s="10">
        <v>1445</v>
      </c>
      <c r="G28" s="10"/>
      <c r="H28" s="12"/>
      <c r="I28" s="12"/>
      <c r="J28" s="12">
        <v>153</v>
      </c>
      <c r="K28" s="12"/>
      <c r="L28" s="12"/>
      <c r="M28" s="12"/>
      <c r="N28" s="9">
        <f t="shared" si="1"/>
        <v>2598</v>
      </c>
      <c r="O28" s="9">
        <f>'L09'!C94</f>
        <v>435</v>
      </c>
    </row>
    <row r="29" ht="17.25" customHeight="1" spans="1:15">
      <c r="A29" s="69">
        <v>21214</v>
      </c>
      <c r="B29" s="36" t="s">
        <v>2356</v>
      </c>
      <c r="C29" s="12">
        <v>300</v>
      </c>
      <c r="D29" s="9">
        <f t="shared" si="4"/>
        <v>177</v>
      </c>
      <c r="E29" s="12"/>
      <c r="F29" s="10">
        <v>93</v>
      </c>
      <c r="G29" s="10"/>
      <c r="H29" s="12"/>
      <c r="I29" s="12"/>
      <c r="J29" s="12">
        <v>84</v>
      </c>
      <c r="K29" s="12"/>
      <c r="L29" s="12"/>
      <c r="M29" s="12"/>
      <c r="N29" s="9">
        <f t="shared" si="1"/>
        <v>477</v>
      </c>
      <c r="O29" s="9">
        <f>'L09'!C100</f>
        <v>338</v>
      </c>
    </row>
    <row r="30" ht="17.25" customHeight="1" spans="1:15">
      <c r="A30" s="69">
        <v>21215</v>
      </c>
      <c r="B30" s="69" t="s">
        <v>2360</v>
      </c>
      <c r="C30" s="12"/>
      <c r="D30" s="9">
        <f>SUM(F30,H30:I30,M30)</f>
        <v>0</v>
      </c>
      <c r="E30" s="25"/>
      <c r="F30" s="10"/>
      <c r="G30" s="25"/>
      <c r="H30" s="12"/>
      <c r="I30" s="12"/>
      <c r="J30" s="25"/>
      <c r="K30" s="25"/>
      <c r="L30" s="25"/>
      <c r="M30" s="12"/>
      <c r="N30" s="9">
        <f t="shared" si="1"/>
        <v>0</v>
      </c>
      <c r="O30" s="9">
        <f>'L09'!C104</f>
        <v>0</v>
      </c>
    </row>
    <row r="31" ht="17.25" customHeight="1" spans="1:15">
      <c r="A31" s="69">
        <v>21216</v>
      </c>
      <c r="B31" s="69" t="s">
        <v>2364</v>
      </c>
      <c r="C31" s="12"/>
      <c r="D31" s="9">
        <f>SUM(F31,H31:I31,M31)</f>
        <v>0</v>
      </c>
      <c r="E31" s="25"/>
      <c r="F31" s="10"/>
      <c r="G31" s="25"/>
      <c r="H31" s="12"/>
      <c r="I31" s="12"/>
      <c r="J31" s="25"/>
      <c r="K31" s="25"/>
      <c r="L31" s="25"/>
      <c r="M31" s="12"/>
      <c r="N31" s="9">
        <f t="shared" si="1"/>
        <v>0</v>
      </c>
      <c r="O31" s="9">
        <f>'L09'!C108</f>
        <v>0</v>
      </c>
    </row>
    <row r="32" ht="17.25" customHeight="1" spans="1:15">
      <c r="A32" s="69">
        <v>21217</v>
      </c>
      <c r="B32" s="69" t="s">
        <v>2366</v>
      </c>
      <c r="C32" s="12"/>
      <c r="D32" s="9">
        <f>SUM(F32,H32:I32,M32)</f>
        <v>0</v>
      </c>
      <c r="E32" s="25"/>
      <c r="F32" s="10"/>
      <c r="G32" s="25"/>
      <c r="H32" s="12"/>
      <c r="I32" s="12"/>
      <c r="J32" s="25"/>
      <c r="K32" s="25"/>
      <c r="L32" s="25"/>
      <c r="M32" s="12"/>
      <c r="N32" s="9">
        <f t="shared" si="1"/>
        <v>0</v>
      </c>
      <c r="O32" s="9">
        <f>'L09'!C112</f>
        <v>0</v>
      </c>
    </row>
    <row r="33" ht="17.25" customHeight="1" spans="1:15">
      <c r="A33" s="69">
        <v>21218</v>
      </c>
      <c r="B33" s="69" t="s">
        <v>2372</v>
      </c>
      <c r="C33" s="12"/>
      <c r="D33" s="9">
        <f>SUM(F33,H33:I33,M33)</f>
        <v>0</v>
      </c>
      <c r="E33" s="25"/>
      <c r="F33" s="10"/>
      <c r="G33" s="25"/>
      <c r="H33" s="12"/>
      <c r="I33" s="12"/>
      <c r="J33" s="25"/>
      <c r="K33" s="25"/>
      <c r="L33" s="25"/>
      <c r="M33" s="12"/>
      <c r="N33" s="9">
        <f t="shared" si="1"/>
        <v>0</v>
      </c>
      <c r="O33" s="9">
        <f>'L09'!C118</f>
        <v>0</v>
      </c>
    </row>
    <row r="34" ht="17.25" customHeight="1" spans="1:15">
      <c r="A34" s="69">
        <v>21219</v>
      </c>
      <c r="B34" s="69" t="s">
        <v>2375</v>
      </c>
      <c r="C34" s="12"/>
      <c r="D34" s="9">
        <f>SUM(F34,H34:I34,M34)</f>
        <v>0</v>
      </c>
      <c r="E34" s="72"/>
      <c r="F34" s="10"/>
      <c r="G34" s="72"/>
      <c r="H34" s="12"/>
      <c r="I34" s="12"/>
      <c r="J34" s="72"/>
      <c r="K34" s="72"/>
      <c r="L34" s="72"/>
      <c r="M34" s="12"/>
      <c r="N34" s="9">
        <f t="shared" si="1"/>
        <v>0</v>
      </c>
      <c r="O34" s="9">
        <f>'L09'!C121</f>
        <v>0</v>
      </c>
    </row>
    <row r="35" ht="17.25" customHeight="1" spans="1:15">
      <c r="A35" s="69">
        <v>21298</v>
      </c>
      <c r="B35" s="69" t="s">
        <v>2277</v>
      </c>
      <c r="C35" s="12"/>
      <c r="D35" s="9">
        <f>SUM(E35:M35)</f>
        <v>1970</v>
      </c>
      <c r="E35" s="12">
        <v>1970</v>
      </c>
      <c r="F35" s="10"/>
      <c r="G35" s="10"/>
      <c r="H35" s="12"/>
      <c r="I35" s="12"/>
      <c r="J35" s="12"/>
      <c r="K35" s="12"/>
      <c r="L35" s="12"/>
      <c r="M35" s="12"/>
      <c r="N35" s="9">
        <f t="shared" si="1"/>
        <v>1970</v>
      </c>
      <c r="O35" s="9">
        <f>'L09'!C130</f>
        <v>0</v>
      </c>
    </row>
    <row r="36" ht="17.25" customHeight="1" spans="1:15">
      <c r="A36" s="69">
        <v>213</v>
      </c>
      <c r="B36" s="35" t="s">
        <v>1485</v>
      </c>
      <c r="C36" s="9">
        <f>SUM(C37:C45)</f>
        <v>0</v>
      </c>
      <c r="D36" s="9">
        <f>SUM(E36:M36)</f>
        <v>1046</v>
      </c>
      <c r="E36" s="9">
        <f>SUM(E37:E39,E42:E43,E45)</f>
        <v>910</v>
      </c>
      <c r="F36" s="9">
        <f>SUM(F37:F45)</f>
        <v>136</v>
      </c>
      <c r="G36" s="9">
        <f>SUM(G37:G39,G42:G43,G45)</f>
        <v>0</v>
      </c>
      <c r="H36" s="9">
        <f>SUM(H37:H45)</f>
        <v>0</v>
      </c>
      <c r="I36" s="9">
        <f>SUM(I37:I45)</f>
        <v>0</v>
      </c>
      <c r="J36" s="9">
        <f>SUM(J37:J39,J42:J43,J45)</f>
        <v>0</v>
      </c>
      <c r="K36" s="9">
        <f>SUM(K37:K39,K42:K43,K45)</f>
        <v>0</v>
      </c>
      <c r="L36" s="9">
        <f>SUM(L37:L39,L42:L43,L45)</f>
        <v>0</v>
      </c>
      <c r="M36" s="9">
        <f>SUM(M37:M45)</f>
        <v>0</v>
      </c>
      <c r="N36" s="9">
        <f t="shared" si="1"/>
        <v>1046</v>
      </c>
      <c r="O36" s="9">
        <f>SUM(O37:O45)</f>
        <v>960</v>
      </c>
    </row>
    <row r="37" ht="17.25" customHeight="1" spans="1:15">
      <c r="A37" s="69">
        <v>21366</v>
      </c>
      <c r="B37" s="36" t="s">
        <v>2384</v>
      </c>
      <c r="C37" s="12"/>
      <c r="D37" s="9">
        <f>SUM(E37:M37)</f>
        <v>0</v>
      </c>
      <c r="E37" s="12"/>
      <c r="F37" s="10"/>
      <c r="G37" s="10"/>
      <c r="H37" s="12"/>
      <c r="I37" s="12"/>
      <c r="J37" s="12"/>
      <c r="K37" s="12"/>
      <c r="L37" s="12"/>
      <c r="M37" s="12"/>
      <c r="N37" s="9">
        <f t="shared" si="1"/>
        <v>0</v>
      </c>
      <c r="O37" s="9">
        <f>'L09'!C134</f>
        <v>0</v>
      </c>
    </row>
    <row r="38" ht="17.25" customHeight="1" spans="1:15">
      <c r="A38" s="69">
        <v>21367</v>
      </c>
      <c r="B38" s="36" t="s">
        <v>2389</v>
      </c>
      <c r="C38" s="12"/>
      <c r="D38" s="9">
        <f>SUM(E38:M38)</f>
        <v>0</v>
      </c>
      <c r="E38" s="12"/>
      <c r="F38" s="10"/>
      <c r="G38" s="10"/>
      <c r="H38" s="12"/>
      <c r="I38" s="12"/>
      <c r="J38" s="12"/>
      <c r="K38" s="12"/>
      <c r="L38" s="12"/>
      <c r="M38" s="12"/>
      <c r="N38" s="9">
        <f t="shared" ref="N38:N69" si="8">SUM(C38:D38)</f>
        <v>0</v>
      </c>
      <c r="O38" s="9">
        <f>'L09'!C139</f>
        <v>0</v>
      </c>
    </row>
    <row r="39" ht="17.25" customHeight="1" spans="1:15">
      <c r="A39" s="69">
        <v>21369</v>
      </c>
      <c r="B39" s="36" t="s">
        <v>2392</v>
      </c>
      <c r="C39" s="12"/>
      <c r="D39" s="9">
        <f>SUM(E39:M39)</f>
        <v>0</v>
      </c>
      <c r="E39" s="12"/>
      <c r="F39" s="10"/>
      <c r="G39" s="10"/>
      <c r="H39" s="12"/>
      <c r="I39" s="12"/>
      <c r="J39" s="12"/>
      <c r="K39" s="12"/>
      <c r="L39" s="12"/>
      <c r="M39" s="12"/>
      <c r="N39" s="9">
        <f t="shared" si="8"/>
        <v>0</v>
      </c>
      <c r="O39" s="9">
        <f>'L09'!C144</f>
        <v>0</v>
      </c>
    </row>
    <row r="40" ht="17.25" customHeight="1" spans="1:15">
      <c r="A40" s="69">
        <v>21370</v>
      </c>
      <c r="B40" s="36" t="s">
        <v>2396</v>
      </c>
      <c r="C40" s="12"/>
      <c r="D40" s="9">
        <f>SUM(F40,H40:I40,M40)</f>
        <v>0</v>
      </c>
      <c r="E40" s="25"/>
      <c r="F40" s="10"/>
      <c r="G40" s="25"/>
      <c r="H40" s="12"/>
      <c r="I40" s="12"/>
      <c r="J40" s="25"/>
      <c r="K40" s="25"/>
      <c r="L40" s="25"/>
      <c r="M40" s="12"/>
      <c r="N40" s="9">
        <f t="shared" si="8"/>
        <v>0</v>
      </c>
      <c r="O40" s="9">
        <f>'L09'!C149</f>
        <v>0</v>
      </c>
    </row>
    <row r="41" ht="17.25" customHeight="1" spans="1:15">
      <c r="A41" s="69">
        <v>21371</v>
      </c>
      <c r="B41" s="36" t="s">
        <v>2399</v>
      </c>
      <c r="C41" s="12"/>
      <c r="D41" s="9">
        <f>SUM(F41,H41:I41,M41)</f>
        <v>0</v>
      </c>
      <c r="E41" s="72"/>
      <c r="F41" s="10"/>
      <c r="G41" s="72"/>
      <c r="H41" s="12"/>
      <c r="I41" s="12"/>
      <c r="J41" s="72"/>
      <c r="K41" s="72"/>
      <c r="L41" s="72"/>
      <c r="M41" s="12"/>
      <c r="N41" s="9">
        <f t="shared" si="8"/>
        <v>0</v>
      </c>
      <c r="O41" s="9">
        <f>'L09'!C152</f>
        <v>0</v>
      </c>
    </row>
    <row r="42" ht="17.25" customHeight="1" spans="1:15">
      <c r="A42" s="69">
        <v>21372</v>
      </c>
      <c r="B42" s="36" t="s">
        <v>2404</v>
      </c>
      <c r="C42" s="12"/>
      <c r="D42" s="9">
        <f>SUM(E42:M42)</f>
        <v>1046</v>
      </c>
      <c r="E42" s="12">
        <v>910</v>
      </c>
      <c r="F42" s="10">
        <v>136</v>
      </c>
      <c r="G42" s="10"/>
      <c r="H42" s="12"/>
      <c r="I42" s="12"/>
      <c r="J42" s="12"/>
      <c r="K42" s="12"/>
      <c r="L42" s="12"/>
      <c r="M42" s="12"/>
      <c r="N42" s="9">
        <f t="shared" si="8"/>
        <v>1046</v>
      </c>
      <c r="O42" s="9">
        <f>'L09'!C157</f>
        <v>960</v>
      </c>
    </row>
    <row r="43" ht="17.25" customHeight="1" spans="1:15">
      <c r="A43" s="69">
        <v>21373</v>
      </c>
      <c r="B43" s="36" t="s">
        <v>2407</v>
      </c>
      <c r="C43" s="12"/>
      <c r="D43" s="9">
        <f>SUM(E43:M43)</f>
        <v>0</v>
      </c>
      <c r="E43" s="12"/>
      <c r="F43" s="10"/>
      <c r="G43" s="10"/>
      <c r="H43" s="12"/>
      <c r="I43" s="12"/>
      <c r="J43" s="12"/>
      <c r="K43" s="12"/>
      <c r="L43" s="12"/>
      <c r="M43" s="12"/>
      <c r="N43" s="9">
        <f t="shared" si="8"/>
        <v>0</v>
      </c>
      <c r="O43" s="9">
        <f>'L09'!C161</f>
        <v>0</v>
      </c>
    </row>
    <row r="44" ht="17.25" customHeight="1" spans="1:15">
      <c r="A44" s="69">
        <v>21374</v>
      </c>
      <c r="B44" s="36" t="s">
        <v>2409</v>
      </c>
      <c r="C44" s="12"/>
      <c r="D44" s="9">
        <f>SUM(F44,H44:I44,M44)</f>
        <v>0</v>
      </c>
      <c r="E44" s="72"/>
      <c r="F44" s="10"/>
      <c r="G44" s="72"/>
      <c r="H44" s="12"/>
      <c r="I44" s="12"/>
      <c r="J44" s="72"/>
      <c r="K44" s="72"/>
      <c r="L44" s="72"/>
      <c r="M44" s="12"/>
      <c r="N44" s="9">
        <f t="shared" si="8"/>
        <v>0</v>
      </c>
      <c r="O44" s="9">
        <f>'L09'!C165</f>
        <v>0</v>
      </c>
    </row>
    <row r="45" ht="17.25" customHeight="1" spans="1:15">
      <c r="A45" s="69">
        <v>21398</v>
      </c>
      <c r="B45" s="36" t="s">
        <v>2277</v>
      </c>
      <c r="C45" s="12"/>
      <c r="D45" s="9">
        <f t="shared" ref="D45:D51" si="9">SUM(E45:M45)</f>
        <v>0</v>
      </c>
      <c r="E45" s="12"/>
      <c r="F45" s="10"/>
      <c r="G45" s="10"/>
      <c r="H45" s="12"/>
      <c r="I45" s="12"/>
      <c r="J45" s="12"/>
      <c r="K45" s="12"/>
      <c r="L45" s="12"/>
      <c r="M45" s="12"/>
      <c r="N45" s="9">
        <f t="shared" si="8"/>
        <v>0</v>
      </c>
      <c r="O45" s="9">
        <f>'L09'!C168</f>
        <v>0</v>
      </c>
    </row>
    <row r="46" ht="17.25" customHeight="1" spans="1:15">
      <c r="A46" s="69">
        <v>214</v>
      </c>
      <c r="B46" s="35" t="s">
        <v>1577</v>
      </c>
      <c r="C46" s="9">
        <f>SUM(C47:C55)</f>
        <v>0</v>
      </c>
      <c r="D46" s="9">
        <f t="shared" si="9"/>
        <v>0</v>
      </c>
      <c r="E46" s="9">
        <f>SUM(E47:E51,E55)</f>
        <v>0</v>
      </c>
      <c r="F46" s="9">
        <f>SUM(F47:F55)</f>
        <v>0</v>
      </c>
      <c r="G46" s="9">
        <f>SUM(G47:G51,G55)</f>
        <v>0</v>
      </c>
      <c r="H46" s="9">
        <f>SUM(H47:H55)</f>
        <v>0</v>
      </c>
      <c r="I46" s="9">
        <f>SUM(I47:I55)</f>
        <v>0</v>
      </c>
      <c r="J46" s="9">
        <f>SUM(J47:J51,J55)</f>
        <v>0</v>
      </c>
      <c r="K46" s="9">
        <f>SUM(K47:K51,K55)</f>
        <v>0</v>
      </c>
      <c r="L46" s="9">
        <f>SUM(L47:L51,L55)</f>
        <v>0</v>
      </c>
      <c r="M46" s="9">
        <f>SUM(M47:M55)</f>
        <v>0</v>
      </c>
      <c r="N46" s="9">
        <f t="shared" si="8"/>
        <v>0</v>
      </c>
      <c r="O46" s="9">
        <f>SUM(O47:O55)</f>
        <v>0</v>
      </c>
    </row>
    <row r="47" ht="17.25" customHeight="1" spans="1:15">
      <c r="A47" s="69">
        <v>21460</v>
      </c>
      <c r="B47" s="36" t="s">
        <v>2414</v>
      </c>
      <c r="C47" s="12"/>
      <c r="D47" s="9">
        <f t="shared" si="9"/>
        <v>0</v>
      </c>
      <c r="E47" s="12"/>
      <c r="F47" s="10"/>
      <c r="G47" s="10"/>
      <c r="H47" s="12"/>
      <c r="I47" s="12"/>
      <c r="J47" s="12"/>
      <c r="K47" s="12"/>
      <c r="L47" s="12"/>
      <c r="M47" s="12"/>
      <c r="N47" s="9">
        <f t="shared" si="8"/>
        <v>0</v>
      </c>
      <c r="O47" s="9">
        <f>'L09'!C173</f>
        <v>0</v>
      </c>
    </row>
    <row r="48" ht="17.25" customHeight="1" spans="1:15">
      <c r="A48" s="69">
        <v>21462</v>
      </c>
      <c r="B48" s="36" t="s">
        <v>2417</v>
      </c>
      <c r="C48" s="12"/>
      <c r="D48" s="9">
        <f t="shared" si="9"/>
        <v>0</v>
      </c>
      <c r="E48" s="12"/>
      <c r="F48" s="10"/>
      <c r="G48" s="10"/>
      <c r="H48" s="12"/>
      <c r="I48" s="12"/>
      <c r="J48" s="12"/>
      <c r="K48" s="12"/>
      <c r="L48" s="12"/>
      <c r="M48" s="12"/>
      <c r="N48" s="9">
        <f t="shared" si="8"/>
        <v>0</v>
      </c>
      <c r="O48" s="9">
        <f>'L09'!C178</f>
        <v>0</v>
      </c>
    </row>
    <row r="49" ht="17.25" customHeight="1" spans="1:15">
      <c r="A49" s="69">
        <v>21464</v>
      </c>
      <c r="B49" s="36" t="s">
        <v>2421</v>
      </c>
      <c r="C49" s="12"/>
      <c r="D49" s="9">
        <f t="shared" si="9"/>
        <v>0</v>
      </c>
      <c r="E49" s="12"/>
      <c r="F49" s="10"/>
      <c r="G49" s="10"/>
      <c r="H49" s="12"/>
      <c r="I49" s="12"/>
      <c r="J49" s="12"/>
      <c r="K49" s="12"/>
      <c r="L49" s="12"/>
      <c r="M49" s="12"/>
      <c r="N49" s="9">
        <f t="shared" si="8"/>
        <v>0</v>
      </c>
      <c r="O49" s="9">
        <f>'L09'!C183</f>
        <v>0</v>
      </c>
    </row>
    <row r="50" ht="17.25" customHeight="1" spans="1:15">
      <c r="A50" s="69">
        <v>21468</v>
      </c>
      <c r="B50" s="36" t="s">
        <v>2430</v>
      </c>
      <c r="C50" s="12"/>
      <c r="D50" s="9">
        <f t="shared" si="9"/>
        <v>0</v>
      </c>
      <c r="E50" s="12"/>
      <c r="F50" s="10"/>
      <c r="G50" s="10"/>
      <c r="H50" s="12"/>
      <c r="I50" s="12"/>
      <c r="J50" s="12"/>
      <c r="K50" s="12"/>
      <c r="L50" s="12"/>
      <c r="M50" s="12"/>
      <c r="N50" s="9">
        <f t="shared" si="8"/>
        <v>0</v>
      </c>
      <c r="O50" s="9">
        <f>'L09'!C192</f>
        <v>0</v>
      </c>
    </row>
    <row r="51" ht="17.25" customHeight="1" spans="1:15">
      <c r="A51" s="69">
        <v>21469</v>
      </c>
      <c r="B51" s="36" t="s">
        <v>2437</v>
      </c>
      <c r="C51" s="12"/>
      <c r="D51" s="9">
        <f t="shared" si="9"/>
        <v>0</v>
      </c>
      <c r="E51" s="12"/>
      <c r="F51" s="10"/>
      <c r="G51" s="10"/>
      <c r="H51" s="12"/>
      <c r="I51" s="12"/>
      <c r="J51" s="12"/>
      <c r="K51" s="12"/>
      <c r="L51" s="12"/>
      <c r="M51" s="12"/>
      <c r="N51" s="9">
        <f t="shared" si="8"/>
        <v>0</v>
      </c>
      <c r="O51" s="9">
        <f>'L09'!C199</f>
        <v>0</v>
      </c>
    </row>
    <row r="52" ht="17.25" customHeight="1" spans="1:15">
      <c r="A52" s="69">
        <v>21470</v>
      </c>
      <c r="B52" s="36" t="s">
        <v>2446</v>
      </c>
      <c r="C52" s="12"/>
      <c r="D52" s="9">
        <f>SUM(F52,H52:I52,M52)</f>
        <v>0</v>
      </c>
      <c r="E52" s="25"/>
      <c r="F52" s="10"/>
      <c r="G52" s="25"/>
      <c r="H52" s="12"/>
      <c r="I52" s="12"/>
      <c r="J52" s="25"/>
      <c r="K52" s="25"/>
      <c r="L52" s="25"/>
      <c r="M52" s="12"/>
      <c r="N52" s="9">
        <f t="shared" si="8"/>
        <v>0</v>
      </c>
      <c r="O52" s="9">
        <f>'L09'!C209</f>
        <v>0</v>
      </c>
    </row>
    <row r="53" ht="17.25" customHeight="1" spans="1:15">
      <c r="A53" s="69">
        <v>21471</v>
      </c>
      <c r="B53" s="36" t="s">
        <v>2449</v>
      </c>
      <c r="C53" s="12"/>
      <c r="D53" s="9">
        <f>SUM(F53,H53:I53,M53)</f>
        <v>0</v>
      </c>
      <c r="E53" s="25"/>
      <c r="F53" s="10"/>
      <c r="G53" s="25"/>
      <c r="H53" s="12"/>
      <c r="I53" s="12"/>
      <c r="J53" s="25"/>
      <c r="K53" s="25"/>
      <c r="L53" s="25"/>
      <c r="M53" s="12"/>
      <c r="N53" s="9">
        <f t="shared" si="8"/>
        <v>0</v>
      </c>
      <c r="O53" s="9">
        <f>'L09'!C212</f>
        <v>0</v>
      </c>
    </row>
    <row r="54" ht="17.25" customHeight="1" spans="1:15">
      <c r="A54" s="69">
        <v>21472</v>
      </c>
      <c r="B54" s="36" t="s">
        <v>2451</v>
      </c>
      <c r="C54" s="12"/>
      <c r="D54" s="9">
        <f>SUM(F54,H54:I54,M54)</f>
        <v>0</v>
      </c>
      <c r="E54" s="72"/>
      <c r="F54" s="10"/>
      <c r="G54" s="72"/>
      <c r="H54" s="12"/>
      <c r="I54" s="12"/>
      <c r="J54" s="72"/>
      <c r="K54" s="72"/>
      <c r="L54" s="72"/>
      <c r="M54" s="12"/>
      <c r="N54" s="9">
        <f t="shared" si="8"/>
        <v>0</v>
      </c>
      <c r="O54" s="9">
        <f>'L09'!C215</f>
        <v>0</v>
      </c>
    </row>
    <row r="55" ht="17.25" customHeight="1" spans="1:15">
      <c r="A55" s="69">
        <v>21498</v>
      </c>
      <c r="B55" s="36" t="s">
        <v>2277</v>
      </c>
      <c r="C55" s="12"/>
      <c r="D55" s="9">
        <f t="shared" ref="D55:D79" si="10">SUM(E55:M55)</f>
        <v>0</v>
      </c>
      <c r="E55" s="12"/>
      <c r="F55" s="10"/>
      <c r="G55" s="10"/>
      <c r="H55" s="12"/>
      <c r="I55" s="12"/>
      <c r="J55" s="12"/>
      <c r="K55" s="12"/>
      <c r="L55" s="12"/>
      <c r="M55" s="12"/>
      <c r="N55" s="9">
        <f t="shared" si="8"/>
        <v>0</v>
      </c>
      <c r="O55" s="9">
        <f>'L09'!C216</f>
        <v>0</v>
      </c>
    </row>
    <row r="56" ht="17.25" customHeight="1" spans="1:15">
      <c r="A56" s="69">
        <v>215</v>
      </c>
      <c r="B56" s="35" t="s">
        <v>1616</v>
      </c>
      <c r="C56" s="9">
        <f>SUM(C57:C58)</f>
        <v>0</v>
      </c>
      <c r="D56" s="9">
        <f t="shared" si="10"/>
        <v>1061</v>
      </c>
      <c r="E56" s="9">
        <f t="shared" ref="E56:M56" si="11">SUM(E57:E58)</f>
        <v>1061</v>
      </c>
      <c r="F56" s="9">
        <f t="shared" si="11"/>
        <v>0</v>
      </c>
      <c r="G56" s="9">
        <f t="shared" si="11"/>
        <v>0</v>
      </c>
      <c r="H56" s="9">
        <f t="shared" si="11"/>
        <v>0</v>
      </c>
      <c r="I56" s="9">
        <f t="shared" si="11"/>
        <v>0</v>
      </c>
      <c r="J56" s="9">
        <f t="shared" si="11"/>
        <v>0</v>
      </c>
      <c r="K56" s="9">
        <f t="shared" si="11"/>
        <v>0</v>
      </c>
      <c r="L56" s="9">
        <f t="shared" si="11"/>
        <v>0</v>
      </c>
      <c r="M56" s="9">
        <f t="shared" si="11"/>
        <v>0</v>
      </c>
      <c r="N56" s="9">
        <f t="shared" si="8"/>
        <v>1061</v>
      </c>
      <c r="O56" s="9">
        <f>SUM(O57:O58)</f>
        <v>1061</v>
      </c>
    </row>
    <row r="57" ht="17.25" customHeight="1" spans="1:15">
      <c r="A57" s="69">
        <v>21562</v>
      </c>
      <c r="B57" s="36" t="s">
        <v>2457</v>
      </c>
      <c r="C57" s="12"/>
      <c r="D57" s="9">
        <f t="shared" si="10"/>
        <v>0</v>
      </c>
      <c r="E57" s="12"/>
      <c r="F57" s="10"/>
      <c r="G57" s="10"/>
      <c r="H57" s="12"/>
      <c r="I57" s="12"/>
      <c r="J57" s="12"/>
      <c r="K57" s="12"/>
      <c r="L57" s="12"/>
      <c r="M57" s="12"/>
      <c r="N57" s="9">
        <f t="shared" si="8"/>
        <v>0</v>
      </c>
      <c r="O57" s="9">
        <f>'L09'!C223</f>
        <v>0</v>
      </c>
    </row>
    <row r="58" ht="17.25" customHeight="1" spans="1:15">
      <c r="A58" s="69">
        <v>21598</v>
      </c>
      <c r="B58" s="36" t="s">
        <v>2277</v>
      </c>
      <c r="C58" s="12"/>
      <c r="D58" s="9">
        <f t="shared" si="10"/>
        <v>1061</v>
      </c>
      <c r="E58" s="12">
        <v>1061</v>
      </c>
      <c r="F58" s="10"/>
      <c r="G58" s="10"/>
      <c r="H58" s="12"/>
      <c r="I58" s="12"/>
      <c r="J58" s="12"/>
      <c r="K58" s="12"/>
      <c r="L58" s="12"/>
      <c r="M58" s="12"/>
      <c r="N58" s="9">
        <f t="shared" si="8"/>
        <v>1061</v>
      </c>
      <c r="O58" s="9">
        <f>'L09'!C227</f>
        <v>1061</v>
      </c>
    </row>
    <row r="59" ht="17.25" customHeight="1" spans="1:15">
      <c r="A59" s="69">
        <v>217</v>
      </c>
      <c r="B59" s="35" t="s">
        <v>1674</v>
      </c>
      <c r="C59" s="9">
        <f>C60</f>
        <v>0</v>
      </c>
      <c r="D59" s="9">
        <f t="shared" si="10"/>
        <v>0</v>
      </c>
      <c r="E59" s="9">
        <f t="shared" ref="E59:M59" si="12">E60</f>
        <v>0</v>
      </c>
      <c r="F59" s="9">
        <f t="shared" si="12"/>
        <v>0</v>
      </c>
      <c r="G59" s="9">
        <f t="shared" si="12"/>
        <v>0</v>
      </c>
      <c r="H59" s="9">
        <f t="shared" si="12"/>
        <v>0</v>
      </c>
      <c r="I59" s="9">
        <f t="shared" si="12"/>
        <v>0</v>
      </c>
      <c r="J59" s="9">
        <f t="shared" si="12"/>
        <v>0</v>
      </c>
      <c r="K59" s="9">
        <f t="shared" si="12"/>
        <v>0</v>
      </c>
      <c r="L59" s="9">
        <f t="shared" si="12"/>
        <v>0</v>
      </c>
      <c r="M59" s="9">
        <f t="shared" si="12"/>
        <v>0</v>
      </c>
      <c r="N59" s="9">
        <f t="shared" si="8"/>
        <v>0</v>
      </c>
      <c r="O59" s="9">
        <f>O60</f>
        <v>0</v>
      </c>
    </row>
    <row r="60" ht="17.25" customHeight="1" spans="1:15">
      <c r="A60" s="69">
        <v>21704</v>
      </c>
      <c r="B60" s="36" t="s">
        <v>1694</v>
      </c>
      <c r="C60" s="9">
        <f>SUM(C61:C62)</f>
        <v>0</v>
      </c>
      <c r="D60" s="9">
        <f t="shared" si="10"/>
        <v>0</v>
      </c>
      <c r="E60" s="9">
        <f t="shared" ref="E60:M60" si="13">SUM(E61:E62)</f>
        <v>0</v>
      </c>
      <c r="F60" s="9">
        <f t="shared" si="13"/>
        <v>0</v>
      </c>
      <c r="G60" s="9">
        <f t="shared" si="13"/>
        <v>0</v>
      </c>
      <c r="H60" s="9">
        <f t="shared" si="13"/>
        <v>0</v>
      </c>
      <c r="I60" s="9">
        <f t="shared" si="13"/>
        <v>0</v>
      </c>
      <c r="J60" s="9">
        <f t="shared" si="13"/>
        <v>0</v>
      </c>
      <c r="K60" s="9">
        <f t="shared" si="13"/>
        <v>0</v>
      </c>
      <c r="L60" s="9">
        <f t="shared" si="13"/>
        <v>0</v>
      </c>
      <c r="M60" s="9">
        <f t="shared" si="13"/>
        <v>0</v>
      </c>
      <c r="N60" s="9">
        <f t="shared" si="8"/>
        <v>0</v>
      </c>
      <c r="O60" s="9">
        <f>SUM(O61:O62)</f>
        <v>0</v>
      </c>
    </row>
    <row r="61" ht="17.25" customHeight="1" spans="1:15">
      <c r="A61" s="69">
        <v>2170402</v>
      </c>
      <c r="B61" s="36" t="s">
        <v>2465</v>
      </c>
      <c r="C61" s="12"/>
      <c r="D61" s="9">
        <f t="shared" si="10"/>
        <v>0</v>
      </c>
      <c r="E61" s="12"/>
      <c r="F61" s="10"/>
      <c r="G61" s="10"/>
      <c r="H61" s="12"/>
      <c r="I61" s="12"/>
      <c r="J61" s="12"/>
      <c r="K61" s="12"/>
      <c r="L61" s="12"/>
      <c r="M61" s="12"/>
      <c r="N61" s="9">
        <f t="shared" si="8"/>
        <v>0</v>
      </c>
      <c r="O61" s="9">
        <f>'L09'!C234</f>
        <v>0</v>
      </c>
    </row>
    <row r="62" ht="17.25" customHeight="1" spans="1:15">
      <c r="A62" s="69">
        <v>2170403</v>
      </c>
      <c r="B62" s="36" t="s">
        <v>2466</v>
      </c>
      <c r="C62" s="12"/>
      <c r="D62" s="9">
        <f t="shared" si="10"/>
        <v>0</v>
      </c>
      <c r="E62" s="12"/>
      <c r="F62" s="10"/>
      <c r="G62" s="10"/>
      <c r="H62" s="12"/>
      <c r="I62" s="12"/>
      <c r="J62" s="12"/>
      <c r="K62" s="12"/>
      <c r="L62" s="12"/>
      <c r="M62" s="12"/>
      <c r="N62" s="9">
        <f t="shared" si="8"/>
        <v>0</v>
      </c>
      <c r="O62" s="9">
        <f>'L09'!C235</f>
        <v>0</v>
      </c>
    </row>
    <row r="63" s="68" customFormat="1" ht="17.25" customHeight="1" spans="1:15">
      <c r="A63" s="69">
        <v>220</v>
      </c>
      <c r="B63" s="35" t="s">
        <v>1709</v>
      </c>
      <c r="C63" s="9">
        <f>C64</f>
        <v>0</v>
      </c>
      <c r="D63" s="9">
        <f t="shared" si="10"/>
        <v>0</v>
      </c>
      <c r="E63" s="9">
        <f t="shared" ref="E63:M63" si="14">E64</f>
        <v>0</v>
      </c>
      <c r="F63" s="9">
        <f t="shared" si="14"/>
        <v>0</v>
      </c>
      <c r="G63" s="9">
        <f t="shared" si="14"/>
        <v>0</v>
      </c>
      <c r="H63" s="9">
        <f t="shared" si="14"/>
        <v>0</v>
      </c>
      <c r="I63" s="9">
        <f t="shared" si="14"/>
        <v>0</v>
      </c>
      <c r="J63" s="9">
        <f t="shared" si="14"/>
        <v>0</v>
      </c>
      <c r="K63" s="9">
        <f t="shared" si="14"/>
        <v>0</v>
      </c>
      <c r="L63" s="9">
        <f t="shared" si="14"/>
        <v>0</v>
      </c>
      <c r="M63" s="9">
        <f t="shared" si="14"/>
        <v>0</v>
      </c>
      <c r="N63" s="9">
        <f t="shared" si="8"/>
        <v>0</v>
      </c>
      <c r="O63" s="9">
        <f>O64</f>
        <v>0</v>
      </c>
    </row>
    <row r="64" ht="17.25" customHeight="1" spans="1:15">
      <c r="A64" s="69">
        <v>22006</v>
      </c>
      <c r="B64" s="36" t="s">
        <v>2467</v>
      </c>
      <c r="C64" s="12"/>
      <c r="D64" s="9">
        <f t="shared" si="10"/>
        <v>0</v>
      </c>
      <c r="E64" s="12"/>
      <c r="F64" s="10"/>
      <c r="G64" s="10"/>
      <c r="H64" s="12"/>
      <c r="I64" s="12"/>
      <c r="J64" s="12"/>
      <c r="K64" s="12"/>
      <c r="L64" s="12"/>
      <c r="M64" s="12"/>
      <c r="N64" s="9">
        <f t="shared" si="8"/>
        <v>0</v>
      </c>
      <c r="O64" s="9">
        <f>'L09'!C237</f>
        <v>0</v>
      </c>
    </row>
    <row r="65" ht="17.25" customHeight="1" spans="1:15">
      <c r="A65" s="69">
        <v>221</v>
      </c>
      <c r="B65" s="35" t="s">
        <v>1747</v>
      </c>
      <c r="C65" s="9">
        <f>C66</f>
        <v>0</v>
      </c>
      <c r="D65" s="9">
        <f t="shared" si="10"/>
        <v>0</v>
      </c>
      <c r="E65" s="9">
        <f t="shared" ref="E65:M65" si="15">E66</f>
        <v>0</v>
      </c>
      <c r="F65" s="9">
        <f t="shared" si="15"/>
        <v>0</v>
      </c>
      <c r="G65" s="9">
        <f t="shared" si="15"/>
        <v>0</v>
      </c>
      <c r="H65" s="9">
        <f t="shared" si="15"/>
        <v>0</v>
      </c>
      <c r="I65" s="9">
        <f t="shared" si="15"/>
        <v>0</v>
      </c>
      <c r="J65" s="9">
        <f t="shared" si="15"/>
        <v>0</v>
      </c>
      <c r="K65" s="9">
        <f t="shared" si="15"/>
        <v>0</v>
      </c>
      <c r="L65" s="9">
        <f t="shared" si="15"/>
        <v>0</v>
      </c>
      <c r="M65" s="9">
        <f t="shared" si="15"/>
        <v>0</v>
      </c>
      <c r="N65" s="9">
        <f t="shared" si="8"/>
        <v>0</v>
      </c>
      <c r="O65" s="9">
        <f>O66</f>
        <v>0</v>
      </c>
    </row>
    <row r="66" ht="17.25" customHeight="1" spans="1:15">
      <c r="A66" s="69">
        <v>22198</v>
      </c>
      <c r="B66" s="36" t="s">
        <v>2277</v>
      </c>
      <c r="C66" s="12"/>
      <c r="D66" s="9">
        <f t="shared" si="10"/>
        <v>0</v>
      </c>
      <c r="E66" s="12"/>
      <c r="F66" s="10"/>
      <c r="G66" s="10"/>
      <c r="H66" s="12"/>
      <c r="I66" s="12"/>
      <c r="J66" s="12"/>
      <c r="K66" s="12"/>
      <c r="L66" s="12"/>
      <c r="M66" s="12"/>
      <c r="N66" s="9">
        <f t="shared" si="8"/>
        <v>0</v>
      </c>
      <c r="O66" s="9">
        <f>'L09'!C241</f>
        <v>0</v>
      </c>
    </row>
    <row r="67" ht="17.25" customHeight="1" spans="1:15">
      <c r="A67" s="69">
        <v>222</v>
      </c>
      <c r="B67" s="35" t="s">
        <v>1768</v>
      </c>
      <c r="C67" s="9">
        <f>C68</f>
        <v>0</v>
      </c>
      <c r="D67" s="9">
        <f t="shared" si="10"/>
        <v>0</v>
      </c>
      <c r="E67" s="9">
        <f t="shared" ref="E67:M67" si="16">E68</f>
        <v>0</v>
      </c>
      <c r="F67" s="9">
        <f t="shared" si="16"/>
        <v>0</v>
      </c>
      <c r="G67" s="9">
        <f t="shared" si="16"/>
        <v>0</v>
      </c>
      <c r="H67" s="9">
        <f t="shared" si="16"/>
        <v>0</v>
      </c>
      <c r="I67" s="9">
        <f t="shared" si="16"/>
        <v>0</v>
      </c>
      <c r="J67" s="9">
        <f t="shared" si="16"/>
        <v>0</v>
      </c>
      <c r="K67" s="9">
        <f t="shared" si="16"/>
        <v>0</v>
      </c>
      <c r="L67" s="9">
        <f t="shared" si="16"/>
        <v>0</v>
      </c>
      <c r="M67" s="9">
        <f t="shared" si="16"/>
        <v>0</v>
      </c>
      <c r="N67" s="9">
        <f t="shared" si="8"/>
        <v>0</v>
      </c>
      <c r="O67" s="9">
        <f>O68</f>
        <v>0</v>
      </c>
    </row>
    <row r="68" ht="17.25" customHeight="1" spans="1:15">
      <c r="A68" s="69">
        <v>22298</v>
      </c>
      <c r="B68" s="36" t="s">
        <v>2277</v>
      </c>
      <c r="C68" s="12"/>
      <c r="D68" s="9">
        <f t="shared" si="10"/>
        <v>0</v>
      </c>
      <c r="E68" s="12"/>
      <c r="F68" s="10"/>
      <c r="G68" s="10"/>
      <c r="H68" s="12"/>
      <c r="I68" s="12"/>
      <c r="J68" s="12"/>
      <c r="K68" s="12"/>
      <c r="L68" s="12"/>
      <c r="M68" s="12"/>
      <c r="N68" s="9">
        <f t="shared" si="8"/>
        <v>0</v>
      </c>
      <c r="O68" s="9">
        <f>'L09'!C245</f>
        <v>0</v>
      </c>
    </row>
    <row r="69" ht="17.25" customHeight="1" spans="1:15">
      <c r="A69" s="69">
        <v>224</v>
      </c>
      <c r="B69" s="35" t="s">
        <v>1809</v>
      </c>
      <c r="C69" s="9">
        <f>C70</f>
        <v>0</v>
      </c>
      <c r="D69" s="9">
        <f t="shared" si="10"/>
        <v>0</v>
      </c>
      <c r="E69" s="9">
        <f t="shared" ref="E69:M69" si="17">E70</f>
        <v>0</v>
      </c>
      <c r="F69" s="9">
        <f t="shared" si="17"/>
        <v>0</v>
      </c>
      <c r="G69" s="9">
        <f t="shared" si="17"/>
        <v>0</v>
      </c>
      <c r="H69" s="9">
        <f t="shared" si="17"/>
        <v>0</v>
      </c>
      <c r="I69" s="9">
        <f t="shared" si="17"/>
        <v>0</v>
      </c>
      <c r="J69" s="9">
        <f t="shared" si="17"/>
        <v>0</v>
      </c>
      <c r="K69" s="9">
        <f t="shared" si="17"/>
        <v>0</v>
      </c>
      <c r="L69" s="9">
        <f t="shared" si="17"/>
        <v>0</v>
      </c>
      <c r="M69" s="9">
        <f t="shared" si="17"/>
        <v>0</v>
      </c>
      <c r="N69" s="9">
        <f t="shared" si="8"/>
        <v>0</v>
      </c>
      <c r="O69" s="9">
        <f>O70</f>
        <v>0</v>
      </c>
    </row>
    <row r="70" ht="17.25" customHeight="1" spans="1:15">
      <c r="A70" s="69">
        <v>22498</v>
      </c>
      <c r="B70" s="36" t="s">
        <v>2472</v>
      </c>
      <c r="C70" s="12"/>
      <c r="D70" s="9">
        <f t="shared" si="10"/>
        <v>0</v>
      </c>
      <c r="E70" s="12"/>
      <c r="F70" s="10"/>
      <c r="G70" s="10"/>
      <c r="H70" s="12"/>
      <c r="I70" s="12"/>
      <c r="J70" s="12"/>
      <c r="K70" s="12"/>
      <c r="L70" s="12"/>
      <c r="M70" s="12"/>
      <c r="N70" s="9">
        <f t="shared" ref="N70:N82" si="18">SUM(C70:D70)</f>
        <v>0</v>
      </c>
      <c r="O70" s="9">
        <f>'L09'!C249</f>
        <v>0</v>
      </c>
    </row>
    <row r="71" ht="17.25" customHeight="1" spans="1:15">
      <c r="A71" s="69">
        <v>229</v>
      </c>
      <c r="B71" s="35" t="s">
        <v>1928</v>
      </c>
      <c r="C71" s="9">
        <f>SUM(C72:C77)</f>
        <v>0</v>
      </c>
      <c r="D71" s="9">
        <f t="shared" si="10"/>
        <v>20006</v>
      </c>
      <c r="E71" s="9">
        <f t="shared" ref="E71:M71" si="19">SUM(E72:E77)</f>
        <v>511</v>
      </c>
      <c r="F71" s="9">
        <f t="shared" si="19"/>
        <v>495</v>
      </c>
      <c r="G71" s="9">
        <f t="shared" si="19"/>
        <v>0</v>
      </c>
      <c r="H71" s="9">
        <f t="shared" si="19"/>
        <v>0</v>
      </c>
      <c r="I71" s="9">
        <f t="shared" si="19"/>
        <v>19000</v>
      </c>
      <c r="J71" s="9">
        <f t="shared" si="19"/>
        <v>0</v>
      </c>
      <c r="K71" s="9">
        <f t="shared" si="19"/>
        <v>0</v>
      </c>
      <c r="L71" s="9">
        <f t="shared" si="19"/>
        <v>0</v>
      </c>
      <c r="M71" s="9">
        <f t="shared" si="19"/>
        <v>0</v>
      </c>
      <c r="N71" s="9">
        <f t="shared" si="18"/>
        <v>20006</v>
      </c>
      <c r="O71" s="9">
        <f>SUM(O72:O77)</f>
        <v>19438</v>
      </c>
    </row>
    <row r="72" ht="17.25" customHeight="1" spans="1:15">
      <c r="A72" s="69">
        <v>22904</v>
      </c>
      <c r="B72" s="36" t="s">
        <v>2476</v>
      </c>
      <c r="C72" s="12"/>
      <c r="D72" s="9">
        <f t="shared" si="10"/>
        <v>19000</v>
      </c>
      <c r="E72" s="12"/>
      <c r="F72" s="10"/>
      <c r="G72" s="10"/>
      <c r="H72" s="12"/>
      <c r="I72" s="12">
        <v>19000</v>
      </c>
      <c r="J72" s="12"/>
      <c r="K72" s="12"/>
      <c r="L72" s="12"/>
      <c r="M72" s="12"/>
      <c r="N72" s="9">
        <f t="shared" si="18"/>
        <v>19000</v>
      </c>
      <c r="O72" s="9">
        <f>'L09'!C254</f>
        <v>19000</v>
      </c>
    </row>
    <row r="73" ht="17.25" customHeight="1" spans="1:15">
      <c r="A73" s="69">
        <v>22908</v>
      </c>
      <c r="B73" s="36" t="s">
        <v>2480</v>
      </c>
      <c r="C73" s="12"/>
      <c r="D73" s="9">
        <f t="shared" si="10"/>
        <v>7</v>
      </c>
      <c r="E73" s="12"/>
      <c r="F73" s="10">
        <v>7</v>
      </c>
      <c r="G73" s="10"/>
      <c r="H73" s="12"/>
      <c r="I73" s="12"/>
      <c r="J73" s="12"/>
      <c r="K73" s="12"/>
      <c r="L73" s="12"/>
      <c r="M73" s="12"/>
      <c r="N73" s="9">
        <f t="shared" si="18"/>
        <v>7</v>
      </c>
      <c r="O73" s="9">
        <f>'L09'!C258</f>
        <v>0</v>
      </c>
    </row>
    <row r="74" ht="17.25" customHeight="1" spans="1:15">
      <c r="A74" s="69">
        <v>22909</v>
      </c>
      <c r="B74" s="36" t="s">
        <v>2489</v>
      </c>
      <c r="C74" s="12"/>
      <c r="D74" s="9">
        <f t="shared" si="10"/>
        <v>0</v>
      </c>
      <c r="E74" s="12"/>
      <c r="F74" s="10"/>
      <c r="G74" s="10"/>
      <c r="H74" s="12"/>
      <c r="I74" s="12"/>
      <c r="J74" s="12"/>
      <c r="K74" s="12"/>
      <c r="L74" s="12"/>
      <c r="M74" s="12"/>
      <c r="N74" s="9">
        <f t="shared" si="18"/>
        <v>0</v>
      </c>
      <c r="O74" s="9">
        <f>'L09'!C267</f>
        <v>0</v>
      </c>
    </row>
    <row r="75" ht="17.25" customHeight="1" spans="1:15">
      <c r="A75" s="69">
        <v>22910</v>
      </c>
      <c r="B75" s="36" t="s">
        <v>2720</v>
      </c>
      <c r="C75" s="12"/>
      <c r="D75" s="9">
        <f t="shared" si="10"/>
        <v>0</v>
      </c>
      <c r="E75" s="12"/>
      <c r="F75" s="10"/>
      <c r="G75" s="10"/>
      <c r="H75" s="12"/>
      <c r="I75" s="12"/>
      <c r="J75" s="12"/>
      <c r="K75" s="12"/>
      <c r="L75" s="12"/>
      <c r="M75" s="12"/>
      <c r="N75" s="9">
        <f t="shared" si="18"/>
        <v>0</v>
      </c>
      <c r="O75" s="9">
        <f>'L09'!C269</f>
        <v>0</v>
      </c>
    </row>
    <row r="76" ht="17.25" customHeight="1" spans="1:15">
      <c r="A76" s="69">
        <v>22960</v>
      </c>
      <c r="B76" s="36" t="s">
        <v>2493</v>
      </c>
      <c r="C76" s="12"/>
      <c r="D76" s="9">
        <f t="shared" si="10"/>
        <v>999</v>
      </c>
      <c r="E76" s="12">
        <v>511</v>
      </c>
      <c r="F76" s="10">
        <v>488</v>
      </c>
      <c r="G76" s="10"/>
      <c r="H76" s="12"/>
      <c r="I76" s="12"/>
      <c r="J76" s="12"/>
      <c r="K76" s="12"/>
      <c r="L76" s="12"/>
      <c r="M76" s="12"/>
      <c r="N76" s="9">
        <f t="shared" si="18"/>
        <v>999</v>
      </c>
      <c r="O76" s="9">
        <f>'L09'!C271</f>
        <v>438</v>
      </c>
    </row>
    <row r="77" ht="17.25" customHeight="1" spans="1:15">
      <c r="A77" s="69">
        <v>22998</v>
      </c>
      <c r="B77" s="36" t="s">
        <v>2505</v>
      </c>
      <c r="C77" s="12"/>
      <c r="D77" s="9">
        <f t="shared" si="10"/>
        <v>0</v>
      </c>
      <c r="E77" s="12"/>
      <c r="F77" s="10"/>
      <c r="G77" s="10"/>
      <c r="H77" s="12"/>
      <c r="I77" s="12"/>
      <c r="J77" s="12"/>
      <c r="K77" s="12"/>
      <c r="L77" s="12"/>
      <c r="M77" s="12"/>
      <c r="N77" s="9">
        <f t="shared" si="18"/>
        <v>0</v>
      </c>
      <c r="O77" s="9">
        <f>'L09'!C283</f>
        <v>0</v>
      </c>
    </row>
    <row r="78" ht="17.25" customHeight="1" spans="1:15">
      <c r="A78" s="69">
        <v>232</v>
      </c>
      <c r="B78" s="35" t="s">
        <v>1847</v>
      </c>
      <c r="C78" s="12">
        <v>3</v>
      </c>
      <c r="D78" s="9">
        <f t="shared" si="10"/>
        <v>2776</v>
      </c>
      <c r="E78" s="12"/>
      <c r="F78" s="10"/>
      <c r="G78" s="10">
        <v>2431</v>
      </c>
      <c r="H78" s="12"/>
      <c r="I78" s="12"/>
      <c r="J78" s="12">
        <v>345</v>
      </c>
      <c r="K78" s="12"/>
      <c r="L78" s="12"/>
      <c r="M78" s="12"/>
      <c r="N78" s="9">
        <f t="shared" si="18"/>
        <v>2779</v>
      </c>
      <c r="O78" s="9">
        <f>'L09'!C285</f>
        <v>2779</v>
      </c>
    </row>
    <row r="79" ht="17.25" customHeight="1" spans="1:15">
      <c r="A79" s="69">
        <v>233</v>
      </c>
      <c r="B79" s="35" t="s">
        <v>1860</v>
      </c>
      <c r="C79" s="12"/>
      <c r="D79" s="9">
        <f t="shared" si="10"/>
        <v>46</v>
      </c>
      <c r="E79" s="12"/>
      <c r="F79" s="10"/>
      <c r="G79" s="10">
        <v>46</v>
      </c>
      <c r="H79" s="12"/>
      <c r="I79" s="12"/>
      <c r="J79" s="12"/>
      <c r="K79" s="12"/>
      <c r="L79" s="12"/>
      <c r="M79" s="12"/>
      <c r="N79" s="9">
        <f t="shared" si="18"/>
        <v>46</v>
      </c>
      <c r="O79" s="9">
        <f>'L09'!C302</f>
        <v>46</v>
      </c>
    </row>
    <row r="80" ht="17.25" customHeight="1" spans="1:15">
      <c r="A80" s="69">
        <v>234</v>
      </c>
      <c r="B80" s="70" t="s">
        <v>2538</v>
      </c>
      <c r="C80" s="9">
        <f>SUM(C81:C82)</f>
        <v>0</v>
      </c>
      <c r="D80" s="9">
        <f>SUM(E80:F80,K80:M80)</f>
        <v>0</v>
      </c>
      <c r="E80" s="9">
        <f>SUM(E81:E82)</f>
        <v>0</v>
      </c>
      <c r="F80" s="9">
        <f>SUM(F81:F82)</f>
        <v>0</v>
      </c>
      <c r="G80" s="25"/>
      <c r="H80" s="25"/>
      <c r="I80" s="25"/>
      <c r="J80" s="25"/>
      <c r="K80" s="9">
        <f>SUM(K81:K82)</f>
        <v>0</v>
      </c>
      <c r="L80" s="9">
        <f>SUM(L81:L82)</f>
        <v>0</v>
      </c>
      <c r="M80" s="9">
        <f>SUM(M81:M82)</f>
        <v>0</v>
      </c>
      <c r="N80" s="9">
        <f t="shared" si="18"/>
        <v>0</v>
      </c>
      <c r="O80" s="9">
        <f>SUM(O81:O82)</f>
        <v>0</v>
      </c>
    </row>
    <row r="81" ht="17.25" customHeight="1" spans="1:15">
      <c r="A81" s="69">
        <v>23401</v>
      </c>
      <c r="B81" s="69" t="s">
        <v>1888</v>
      </c>
      <c r="C81" s="12"/>
      <c r="D81" s="9">
        <f>SUM(E81:F81,K81:M81)</f>
        <v>0</v>
      </c>
      <c r="E81" s="12"/>
      <c r="F81" s="12"/>
      <c r="G81" s="25"/>
      <c r="H81" s="25"/>
      <c r="I81" s="25"/>
      <c r="J81" s="25"/>
      <c r="K81" s="12"/>
      <c r="L81" s="12"/>
      <c r="M81" s="12"/>
      <c r="N81" s="9">
        <f t="shared" si="18"/>
        <v>0</v>
      </c>
      <c r="O81" s="9">
        <f>'L09'!C320</f>
        <v>0</v>
      </c>
    </row>
    <row r="82" ht="17.25" customHeight="1" spans="1:15">
      <c r="A82" s="8">
        <v>23402</v>
      </c>
      <c r="B82" s="8" t="s">
        <v>2551</v>
      </c>
      <c r="C82" s="12"/>
      <c r="D82" s="9">
        <f>SUM(E82:F82,K82:M82)</f>
        <v>0</v>
      </c>
      <c r="E82" s="12"/>
      <c r="F82" s="12"/>
      <c r="G82" s="25"/>
      <c r="H82" s="25"/>
      <c r="I82" s="25"/>
      <c r="J82" s="25"/>
      <c r="K82" s="12"/>
      <c r="L82" s="12"/>
      <c r="M82" s="12"/>
      <c r="N82" s="9">
        <f t="shared" si="18"/>
        <v>0</v>
      </c>
      <c r="O82" s="9">
        <f>'L09'!C333</f>
        <v>0</v>
      </c>
    </row>
  </sheetData>
  <sheetProtection autoFilter="0" objects="1"/>
  <mergeCells count="9">
    <mergeCell ref="A1:O1"/>
    <mergeCell ref="A2:O2"/>
    <mergeCell ref="A3:O3"/>
    <mergeCell ref="D4:M4"/>
    <mergeCell ref="A4:A5"/>
    <mergeCell ref="B4:B5"/>
    <mergeCell ref="C4:C5"/>
    <mergeCell ref="N4:N5"/>
    <mergeCell ref="O4:O5"/>
  </mergeCells>
  <dataValidations count="1">
    <dataValidation type="decimal" operator="between" allowBlank="1" showInputMessage="1" showErrorMessage="1" sqref="E6:E14 E16:E29 E35:E39 E42:E43 E45:E51 E55:E82 F6:F82 G6:G14 G16:G29 G35:G39 G42:G43 G45:G51 G55:G79 C6:D82 H6:I79 J6:L14 J16:L29 J35:L39 J42:L43 J45:L51 J55:L79 K80:L82 M6:O8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75" style="1" customWidth="1"/>
  </cols>
  <sheetData>
    <row r="1" ht="19.5" customHeight="1" spans="1:5">
      <c r="A1" s="49"/>
      <c r="B1" s="49"/>
      <c r="C1" s="49"/>
      <c r="D1" s="49"/>
      <c r="E1" s="49"/>
    </row>
    <row r="2" ht="19.5" customHeight="1" spans="1:5">
      <c r="A2" s="49"/>
      <c r="B2" s="49"/>
      <c r="C2" s="49"/>
      <c r="D2" s="49"/>
      <c r="E2" s="49"/>
    </row>
    <row r="3" ht="19.5" customHeight="1" spans="1:5">
      <c r="A3" s="49"/>
      <c r="B3" s="49"/>
      <c r="C3" s="49"/>
      <c r="D3" s="49"/>
      <c r="E3" s="49"/>
    </row>
    <row r="4" ht="19.5" customHeight="1" spans="1:5">
      <c r="A4" s="49"/>
      <c r="B4" s="49"/>
      <c r="C4" s="49"/>
      <c r="D4" s="49"/>
      <c r="E4" s="49"/>
    </row>
    <row r="5" ht="19.5" customHeight="1" spans="1:5">
      <c r="A5" s="49"/>
      <c r="B5" s="49"/>
      <c r="C5" s="49"/>
      <c r="D5" s="49"/>
      <c r="E5" s="49"/>
    </row>
    <row r="6" ht="19.5" customHeight="1" spans="1:5">
      <c r="A6" s="49"/>
      <c r="B6" s="49"/>
      <c r="C6" s="49"/>
      <c r="D6" s="49"/>
      <c r="E6" s="49"/>
    </row>
    <row r="7" ht="19.5" customHeight="1" spans="1:5">
      <c r="A7" s="49"/>
      <c r="B7" s="49"/>
      <c r="C7" s="49"/>
      <c r="D7" s="49"/>
      <c r="E7" s="49"/>
    </row>
    <row r="8" ht="19.5" customHeight="1" spans="1:5">
      <c r="A8" s="49"/>
      <c r="B8" s="49"/>
      <c r="C8" s="49"/>
      <c r="D8" s="49"/>
      <c r="E8" s="49"/>
    </row>
    <row r="9" ht="47.25" customHeight="1" spans="1:5">
      <c r="A9" s="50" t="s">
        <v>171</v>
      </c>
      <c r="B9" s="50"/>
      <c r="C9" s="50"/>
      <c r="D9" s="50"/>
      <c r="E9" s="50"/>
    </row>
    <row r="10" ht="19.5" customHeight="1" spans="1:5">
      <c r="A10" s="49"/>
      <c r="B10" s="49"/>
      <c r="C10" s="49"/>
      <c r="D10" s="49"/>
      <c r="E10" s="49"/>
    </row>
    <row r="11" ht="19.5" customHeight="1" spans="1:5">
      <c r="A11" s="49"/>
      <c r="B11" s="49"/>
      <c r="C11" s="49"/>
      <c r="D11" s="49"/>
      <c r="E11" s="49"/>
    </row>
    <row r="12" ht="19.5" customHeight="1" spans="1:5">
      <c r="A12" s="49"/>
      <c r="B12" s="49"/>
      <c r="C12" s="49"/>
      <c r="D12" s="49"/>
      <c r="E12" s="49"/>
    </row>
    <row r="13" ht="19.5" customHeight="1" spans="1:5">
      <c r="A13" s="49"/>
      <c r="B13" s="49"/>
      <c r="C13" s="49"/>
      <c r="D13" s="49"/>
      <c r="E13" s="49"/>
    </row>
    <row r="14" ht="19.5" customHeight="1" spans="1:5">
      <c r="A14" s="49"/>
      <c r="B14" s="49"/>
      <c r="C14" s="49"/>
      <c r="D14" s="49"/>
      <c r="E14" s="49"/>
    </row>
    <row r="15" ht="19.5" customHeight="1" spans="1:5">
      <c r="A15" s="49"/>
      <c r="B15" s="49"/>
      <c r="C15" s="49"/>
      <c r="D15" s="49"/>
      <c r="E15" s="49"/>
    </row>
    <row r="16" ht="19.5" customHeight="1" spans="1:5">
      <c r="A16" s="49"/>
      <c r="B16" s="49"/>
      <c r="C16" s="49"/>
      <c r="D16" s="49"/>
      <c r="E16" s="49"/>
    </row>
    <row r="17" ht="19.5" customHeight="1" spans="1:5">
      <c r="A17" s="49"/>
      <c r="B17" s="49"/>
      <c r="C17" s="49"/>
      <c r="D17" s="49"/>
      <c r="E17" s="49"/>
    </row>
    <row r="18" ht="19.5" customHeight="1" spans="1:5">
      <c r="A18" s="49"/>
      <c r="B18" s="49"/>
      <c r="C18" s="49"/>
      <c r="D18" s="49"/>
      <c r="E18" s="49"/>
    </row>
    <row r="19" ht="19.5" customHeight="1" spans="1:5">
      <c r="A19" s="49"/>
      <c r="B19" s="49"/>
      <c r="C19" s="49"/>
      <c r="D19" s="49"/>
      <c r="E19" s="49"/>
    </row>
    <row r="20" ht="19.5" customHeight="1" spans="1:5">
      <c r="A20" s="49"/>
      <c r="B20" s="49"/>
      <c r="C20" s="49"/>
      <c r="D20" s="49"/>
      <c r="E20" s="49"/>
    </row>
  </sheetData>
  <sheetProtection autoFilter="0" objects="1"/>
  <mergeCells count="1">
    <mergeCell ref="A9:E9"/>
  </mergeCell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showGridLines="0" showZeros="0" defaultGridColor="0" colorId="8" workbookViewId="0">
      <selection activeCell="A1" sqref="A1:D1"/>
    </sheetView>
  </sheetViews>
  <sheetFormatPr defaultColWidth="12.125" defaultRowHeight="15.6" customHeight="1" outlineLevelCol="3"/>
  <cols>
    <col min="2" max="2" width="20.5" style="1" customWidth="1"/>
    <col min="3" max="3" width="54.75" style="1" customWidth="1"/>
    <col min="4" max="4" width="23.125" style="1" customWidth="1"/>
  </cols>
  <sheetData>
    <row r="1" ht="33.75" customHeight="1" spans="1:4">
      <c r="A1" s="97" t="str">
        <f>'##BASEINFO'!$B$2&amp;"度"</f>
        <v>2024年度</v>
      </c>
      <c r="B1" s="97"/>
      <c r="C1" s="97"/>
      <c r="D1" s="97"/>
    </row>
    <row r="2" ht="33.75" customHeight="1" spans="1:4">
      <c r="A2" s="97" t="str">
        <f>'##BASEINFO'!$B$7&amp;"基础信息表"</f>
        <v>凤翔区基础信息表</v>
      </c>
      <c r="B2" s="97"/>
      <c r="C2" s="97"/>
      <c r="D2" s="97"/>
    </row>
    <row r="3" ht="15.75" customHeight="1" spans="1:4">
      <c r="A3" s="49"/>
      <c r="B3" s="49"/>
      <c r="C3" s="49"/>
      <c r="D3" s="49"/>
    </row>
    <row r="4" ht="15.75" customHeight="1" spans="1:4">
      <c r="A4" s="49"/>
      <c r="B4" s="49"/>
      <c r="C4" s="49"/>
      <c r="D4" s="49"/>
    </row>
    <row r="5" ht="15.75" customHeight="1" spans="1:4">
      <c r="A5" s="49"/>
      <c r="B5" s="116" t="s">
        <v>116</v>
      </c>
      <c r="C5" s="117" t="s">
        <v>117</v>
      </c>
      <c r="D5" s="49"/>
    </row>
    <row r="6" ht="15.75" customHeight="1" spans="1:4">
      <c r="A6" s="49"/>
      <c r="B6" s="116" t="s">
        <v>118</v>
      </c>
      <c r="C6" s="117" t="s">
        <v>119</v>
      </c>
      <c r="D6" s="49"/>
    </row>
    <row r="7" ht="15.75" customHeight="1" spans="1:4">
      <c r="A7" s="49"/>
      <c r="B7" s="116" t="s">
        <v>120</v>
      </c>
      <c r="C7" s="118" t="s">
        <v>121</v>
      </c>
      <c r="D7" s="49"/>
    </row>
    <row r="8" ht="15.75" customHeight="1" spans="1:4">
      <c r="A8" s="49"/>
      <c r="B8" s="116" t="s">
        <v>122</v>
      </c>
      <c r="C8" s="119" t="s">
        <v>123</v>
      </c>
      <c r="D8" s="49"/>
    </row>
    <row r="9" ht="15.75" customHeight="1" spans="1:4">
      <c r="A9" s="49"/>
      <c r="B9" s="116" t="s">
        <v>124</v>
      </c>
      <c r="C9" s="118" t="s">
        <v>125</v>
      </c>
      <c r="D9" s="49"/>
    </row>
    <row r="10" ht="15.75" customHeight="1" spans="1:4">
      <c r="A10" s="49"/>
      <c r="B10" s="116" t="s">
        <v>126</v>
      </c>
      <c r="C10" s="120" t="s">
        <v>127</v>
      </c>
      <c r="D10" s="49"/>
    </row>
    <row r="11" ht="15.75" customHeight="1" spans="1:4">
      <c r="A11" s="49"/>
      <c r="B11" s="116" t="s">
        <v>128</v>
      </c>
      <c r="C11" s="118" t="s">
        <v>129</v>
      </c>
      <c r="D11" s="49"/>
    </row>
    <row r="12" ht="15.75" customHeight="1" spans="1:4">
      <c r="A12" s="49"/>
      <c r="B12" s="116" t="s">
        <v>130</v>
      </c>
      <c r="C12" s="117" t="s">
        <v>131</v>
      </c>
      <c r="D12" s="49"/>
    </row>
    <row r="13" ht="15.75" customHeight="1" spans="1:4">
      <c r="A13" s="49"/>
      <c r="B13" s="116" t="s">
        <v>132</v>
      </c>
      <c r="C13" s="121" t="s">
        <v>133</v>
      </c>
      <c r="D13" s="49"/>
    </row>
    <row r="14" ht="15.75" customHeight="1" spans="1:4">
      <c r="A14" s="49"/>
      <c r="B14" s="116" t="s">
        <v>134</v>
      </c>
      <c r="C14" s="122" t="s">
        <v>135</v>
      </c>
      <c r="D14" s="49"/>
    </row>
    <row r="15" ht="15.75" customHeight="1" spans="1:4">
      <c r="A15" s="49"/>
      <c r="B15" s="116" t="s">
        <v>136</v>
      </c>
      <c r="C15" s="121" t="s">
        <v>137</v>
      </c>
      <c r="D15" s="49"/>
    </row>
    <row r="16" ht="15.75" customHeight="1" spans="1:4">
      <c r="A16" s="49"/>
      <c r="B16" s="116" t="s">
        <v>138</v>
      </c>
      <c r="C16" s="123" t="s">
        <v>137</v>
      </c>
      <c r="D16" s="49"/>
    </row>
    <row r="17" ht="15.75" customHeight="1" spans="1:4">
      <c r="A17" s="49"/>
      <c r="B17" s="116" t="s">
        <v>139</v>
      </c>
      <c r="C17" s="121" t="s">
        <v>140</v>
      </c>
      <c r="D17" s="49"/>
    </row>
    <row r="18" ht="15.75" customHeight="1" spans="1:4">
      <c r="A18" s="49"/>
      <c r="B18" s="116" t="s">
        <v>141</v>
      </c>
      <c r="C18" s="121" t="s">
        <v>142</v>
      </c>
      <c r="D18" s="49"/>
    </row>
    <row r="19" ht="15.75" customHeight="1" spans="1:4">
      <c r="A19" s="49"/>
      <c r="B19" s="116" t="s">
        <v>143</v>
      </c>
      <c r="C19" s="121" t="s">
        <v>142</v>
      </c>
      <c r="D19" s="49"/>
    </row>
    <row r="20" ht="15.75" customHeight="1" spans="1:4">
      <c r="A20" s="49"/>
      <c r="B20" s="116" t="s">
        <v>144</v>
      </c>
      <c r="C20" s="121" t="s">
        <v>142</v>
      </c>
      <c r="D20" s="49"/>
    </row>
    <row r="21" ht="15.75" customHeight="1" spans="1:4">
      <c r="A21" s="49"/>
      <c r="B21" s="116" t="s">
        <v>145</v>
      </c>
      <c r="C21" s="122" t="s">
        <v>142</v>
      </c>
      <c r="D21" s="49"/>
    </row>
    <row r="22" ht="15.75" customHeight="1" spans="1:4">
      <c r="A22" s="49"/>
      <c r="B22" s="116" t="s">
        <v>146</v>
      </c>
      <c r="C22" s="124">
        <v>1231</v>
      </c>
      <c r="D22" s="49" t="s">
        <v>147</v>
      </c>
    </row>
    <row r="23" ht="15.75" customHeight="1" spans="1:4">
      <c r="A23" s="49"/>
      <c r="B23" s="116" t="s">
        <v>148</v>
      </c>
      <c r="C23" s="118" t="s">
        <v>149</v>
      </c>
      <c r="D23" s="49"/>
    </row>
    <row r="24" ht="15.75" customHeight="1" spans="1:4">
      <c r="A24" s="49"/>
      <c r="B24" s="49"/>
      <c r="C24" s="49"/>
      <c r="D24" s="49"/>
    </row>
    <row r="25" ht="15.75" customHeight="1" spans="1:4">
      <c r="A25" s="49"/>
      <c r="B25" s="49"/>
      <c r="C25" s="49"/>
      <c r="D25" s="49"/>
    </row>
  </sheetData>
  <sheetProtection autoFilter="0" objects="1"/>
  <mergeCells count="2">
    <mergeCell ref="A1:D1"/>
    <mergeCell ref="A2:D2"/>
  </mergeCells>
  <printOptions gridLines="1"/>
  <pageMargins left="0.75" right="0.75" top="1" bottom="1" header="0.5" footer="0.5"/>
  <pageSetup paperSize="1" orientation="portrait"/>
  <headerFooter>
    <oddHeader>&amp;C&amp;A</oddHeader>
    <oddFooter>&amp;CPage &amp;P</oddFooter>
    <evenHeader>&amp;C&amp;A</evenHeader>
    <evenFooter>&amp;CPage &amp;P</even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showGridLines="0" showZeros="0" defaultGridColor="0" colorId="8" workbookViewId="0">
      <selection activeCell="A1" sqref="A1:J1"/>
    </sheetView>
  </sheetViews>
  <sheetFormatPr defaultColWidth="12.125" defaultRowHeight="17.1" customHeight="1"/>
  <cols>
    <col min="2" max="2" width="39.75" style="1" customWidth="1"/>
    <col min="3" max="5" width="16.5" style="1" customWidth="1"/>
    <col min="7" max="7" width="37.25" style="1" customWidth="1"/>
    <col min="8" max="10" width="16.5" style="1" customWidth="1"/>
  </cols>
  <sheetData>
    <row r="1" ht="33.75" customHeight="1" spans="1:10">
      <c r="A1" s="22" t="str">
        <f>'##BASEINFO'!$B$2&amp;"度"&amp;'##BASEINFO'!$B$7&amp;"国有资本经营预算收支决算录入表"</f>
        <v>2024年度凤翔区国有资本经营预算收支决算录入表</v>
      </c>
      <c r="B1" s="22"/>
      <c r="C1" s="22"/>
      <c r="D1" s="22"/>
      <c r="E1" s="22"/>
      <c r="F1" s="22"/>
      <c r="G1" s="22"/>
      <c r="H1" s="22"/>
      <c r="I1" s="22"/>
      <c r="J1" s="22"/>
    </row>
    <row r="2" ht="17.25" customHeight="1" spans="1:10">
      <c r="A2" s="23" t="s">
        <v>170</v>
      </c>
      <c r="B2" s="23"/>
      <c r="C2" s="23"/>
      <c r="D2" s="23"/>
      <c r="E2" s="23"/>
      <c r="F2" s="23"/>
      <c r="G2" s="23"/>
      <c r="H2" s="23"/>
      <c r="I2" s="23"/>
      <c r="J2" s="23"/>
    </row>
    <row r="3" ht="17.25" customHeight="1" spans="1:10">
      <c r="A3" s="23" t="str">
        <f>"单位："&amp;'##BASEINFO'!$B$19</f>
        <v>单位：万元</v>
      </c>
      <c r="B3" s="23"/>
      <c r="C3" s="23"/>
      <c r="D3" s="23"/>
      <c r="E3" s="23"/>
      <c r="F3" s="23"/>
      <c r="G3" s="23"/>
      <c r="H3" s="23"/>
      <c r="I3" s="23"/>
      <c r="J3" s="23"/>
    </row>
    <row r="4" ht="17.25" customHeight="1" spans="1:10">
      <c r="A4" s="5" t="s">
        <v>181</v>
      </c>
      <c r="B4" s="5" t="s">
        <v>2692</v>
      </c>
      <c r="C4" s="5" t="s">
        <v>1867</v>
      </c>
      <c r="D4" s="5" t="s">
        <v>1868</v>
      </c>
      <c r="E4" s="5" t="s">
        <v>183</v>
      </c>
      <c r="F4" s="5" t="s">
        <v>181</v>
      </c>
      <c r="G4" s="5" t="s">
        <v>2692</v>
      </c>
      <c r="H4" s="5" t="s">
        <v>1867</v>
      </c>
      <c r="I4" s="5" t="s">
        <v>1868</v>
      </c>
      <c r="J4" s="5" t="s">
        <v>183</v>
      </c>
    </row>
    <row r="5" ht="17.25" customHeight="1" spans="1:10">
      <c r="A5" s="5"/>
      <c r="B5" s="5" t="s">
        <v>2721</v>
      </c>
      <c r="C5" s="9">
        <f t="shared" ref="C5:E6" si="0">C6</f>
        <v>0</v>
      </c>
      <c r="D5" s="9">
        <f t="shared" si="0"/>
        <v>0</v>
      </c>
      <c r="E5" s="9">
        <f t="shared" si="0"/>
        <v>0</v>
      </c>
      <c r="F5" s="8"/>
      <c r="G5" s="5" t="s">
        <v>2722</v>
      </c>
      <c r="H5" s="9">
        <f>H6+H9</f>
        <v>0</v>
      </c>
      <c r="I5" s="9">
        <f>I6+I9</f>
        <v>100</v>
      </c>
      <c r="J5" s="9">
        <f>J6+J9</f>
        <v>100</v>
      </c>
    </row>
    <row r="6" ht="17.25" customHeight="1" spans="1:10">
      <c r="A6" s="8">
        <v>103</v>
      </c>
      <c r="B6" s="26" t="s">
        <v>512</v>
      </c>
      <c r="C6" s="9">
        <f t="shared" si="0"/>
        <v>0</v>
      </c>
      <c r="D6" s="9">
        <f t="shared" si="0"/>
        <v>0</v>
      </c>
      <c r="E6" s="9">
        <f t="shared" si="0"/>
        <v>0</v>
      </c>
      <c r="F6" s="8">
        <v>208</v>
      </c>
      <c r="G6" s="26" t="s">
        <v>1226</v>
      </c>
      <c r="H6" s="9">
        <f t="shared" ref="H6:J7" si="1">H7</f>
        <v>0</v>
      </c>
      <c r="I6" s="9">
        <f t="shared" si="1"/>
        <v>0</v>
      </c>
      <c r="J6" s="9">
        <f t="shared" si="1"/>
        <v>0</v>
      </c>
    </row>
    <row r="7" ht="17.25" customHeight="1" spans="1:10">
      <c r="A7" s="8">
        <v>10306</v>
      </c>
      <c r="B7" s="26" t="s">
        <v>763</v>
      </c>
      <c r="C7" s="9">
        <f>C8+C40+C45+C51+C55</f>
        <v>0</v>
      </c>
      <c r="D7" s="9">
        <f>D8+D40+D45+D51+D55</f>
        <v>0</v>
      </c>
      <c r="E7" s="9">
        <f>E8+E40+E45+E51+E55</f>
        <v>0</v>
      </c>
      <c r="F7" s="8">
        <v>20804</v>
      </c>
      <c r="G7" s="26" t="s">
        <v>1246</v>
      </c>
      <c r="H7" s="9">
        <f t="shared" si="1"/>
        <v>0</v>
      </c>
      <c r="I7" s="9">
        <f t="shared" si="1"/>
        <v>0</v>
      </c>
      <c r="J7" s="9">
        <f t="shared" si="1"/>
        <v>0</v>
      </c>
    </row>
    <row r="8" ht="17.25" customHeight="1" spans="1:10">
      <c r="A8" s="8">
        <v>1030601</v>
      </c>
      <c r="B8" s="26" t="s">
        <v>764</v>
      </c>
      <c r="C8" s="9">
        <f>SUM(C9:C39)</f>
        <v>0</v>
      </c>
      <c r="D8" s="9">
        <f>SUM(D9:D39)</f>
        <v>0</v>
      </c>
      <c r="E8" s="9">
        <f>SUM(E9:E39)</f>
        <v>0</v>
      </c>
      <c r="F8" s="8">
        <v>2080451</v>
      </c>
      <c r="G8" s="11" t="s">
        <v>2723</v>
      </c>
      <c r="H8" s="12"/>
      <c r="I8" s="12"/>
      <c r="J8" s="10"/>
    </row>
    <row r="9" ht="17.25" customHeight="1" spans="1:10">
      <c r="A9" s="8">
        <v>103060103</v>
      </c>
      <c r="B9" s="11" t="s">
        <v>2724</v>
      </c>
      <c r="C9" s="12"/>
      <c r="D9" s="12"/>
      <c r="E9" s="37"/>
      <c r="F9" s="8">
        <v>223</v>
      </c>
      <c r="G9" s="26" t="s">
        <v>2722</v>
      </c>
      <c r="H9" s="9">
        <f>H10+H21+H30+H32</f>
        <v>0</v>
      </c>
      <c r="I9" s="9">
        <f>I10+I21+I30+I32</f>
        <v>100</v>
      </c>
      <c r="J9" s="9">
        <f>J10+J21+J30+J32</f>
        <v>100</v>
      </c>
    </row>
    <row r="10" ht="17.25" customHeight="1" spans="1:10">
      <c r="A10" s="8">
        <v>103060104</v>
      </c>
      <c r="B10" s="11" t="s">
        <v>2725</v>
      </c>
      <c r="C10" s="12"/>
      <c r="D10" s="12"/>
      <c r="E10" s="19"/>
      <c r="F10" s="58">
        <v>22301</v>
      </c>
      <c r="G10" s="26" t="s">
        <v>2726</v>
      </c>
      <c r="H10" s="9">
        <f>SUM(H11:H20)</f>
        <v>0</v>
      </c>
      <c r="I10" s="9">
        <f>SUM(I11:I20)</f>
        <v>100</v>
      </c>
      <c r="J10" s="9">
        <f>SUM(J11:J20)</f>
        <v>100</v>
      </c>
    </row>
    <row r="11" ht="17.25" customHeight="1" spans="1:10">
      <c r="A11" s="8">
        <v>103060105</v>
      </c>
      <c r="B11" s="11" t="s">
        <v>2727</v>
      </c>
      <c r="C11" s="12"/>
      <c r="D11" s="12"/>
      <c r="E11" s="59"/>
      <c r="F11" s="8">
        <v>2230101</v>
      </c>
      <c r="G11" s="11" t="s">
        <v>2728</v>
      </c>
      <c r="H11" s="12"/>
      <c r="I11" s="12"/>
      <c r="J11" s="10"/>
    </row>
    <row r="12" ht="17.25" customHeight="1" spans="1:10">
      <c r="A12" s="8">
        <v>103060106</v>
      </c>
      <c r="B12" s="11" t="s">
        <v>2729</v>
      </c>
      <c r="C12" s="12"/>
      <c r="D12" s="12"/>
      <c r="E12" s="19"/>
      <c r="F12" s="8">
        <v>2230102</v>
      </c>
      <c r="G12" s="11" t="s">
        <v>2730</v>
      </c>
      <c r="H12" s="12"/>
      <c r="I12" s="12"/>
      <c r="J12" s="10"/>
    </row>
    <row r="13" ht="17.25" customHeight="1" spans="1:10">
      <c r="A13" s="8">
        <v>103060107</v>
      </c>
      <c r="B13" s="11" t="s">
        <v>2731</v>
      </c>
      <c r="C13" s="12"/>
      <c r="D13" s="12"/>
      <c r="E13" s="19"/>
      <c r="F13" s="8">
        <v>2230103</v>
      </c>
      <c r="G13" s="11" t="s">
        <v>2732</v>
      </c>
      <c r="H13" s="12"/>
      <c r="I13" s="12"/>
      <c r="J13" s="10"/>
    </row>
    <row r="14" ht="17.25" customHeight="1" spans="1:10">
      <c r="A14" s="8">
        <v>103060108</v>
      </c>
      <c r="B14" s="11" t="s">
        <v>2733</v>
      </c>
      <c r="C14" s="12"/>
      <c r="D14" s="12"/>
      <c r="E14" s="19"/>
      <c r="F14" s="8">
        <v>2230104</v>
      </c>
      <c r="G14" s="11" t="s">
        <v>2734</v>
      </c>
      <c r="H14" s="12"/>
      <c r="I14" s="12"/>
      <c r="J14" s="10"/>
    </row>
    <row r="15" ht="17.25" customHeight="1" spans="1:10">
      <c r="A15" s="8">
        <v>103060109</v>
      </c>
      <c r="B15" s="11" t="s">
        <v>2735</v>
      </c>
      <c r="C15" s="12"/>
      <c r="D15" s="12"/>
      <c r="E15" s="19"/>
      <c r="F15" s="8">
        <v>2230105</v>
      </c>
      <c r="G15" s="11" t="s">
        <v>2736</v>
      </c>
      <c r="H15" s="12"/>
      <c r="I15" s="12">
        <v>100</v>
      </c>
      <c r="J15" s="10">
        <v>100</v>
      </c>
    </row>
    <row r="16" ht="17.25" customHeight="1" spans="1:10">
      <c r="A16" s="8">
        <v>103060112</v>
      </c>
      <c r="B16" s="11" t="s">
        <v>2737</v>
      </c>
      <c r="C16" s="12"/>
      <c r="D16" s="12"/>
      <c r="E16" s="19"/>
      <c r="F16" s="8">
        <v>2230106</v>
      </c>
      <c r="G16" s="11" t="s">
        <v>2738</v>
      </c>
      <c r="H16" s="12"/>
      <c r="I16" s="12"/>
      <c r="J16" s="10"/>
    </row>
    <row r="17" ht="17.25" customHeight="1" spans="1:10">
      <c r="A17" s="8">
        <v>103060113</v>
      </c>
      <c r="B17" s="11" t="s">
        <v>2739</v>
      </c>
      <c r="C17" s="12"/>
      <c r="D17" s="12"/>
      <c r="E17" s="19"/>
      <c r="F17" s="8">
        <v>2230107</v>
      </c>
      <c r="G17" s="11" t="s">
        <v>2740</v>
      </c>
      <c r="H17" s="12"/>
      <c r="I17" s="12"/>
      <c r="J17" s="10"/>
    </row>
    <row r="18" ht="17.25" customHeight="1" spans="1:10">
      <c r="A18" s="8">
        <v>103060114</v>
      </c>
      <c r="B18" s="11" t="s">
        <v>2741</v>
      </c>
      <c r="C18" s="12"/>
      <c r="D18" s="12"/>
      <c r="E18" s="19"/>
      <c r="F18" s="8">
        <v>2230108</v>
      </c>
      <c r="G18" s="11" t="s">
        <v>2742</v>
      </c>
      <c r="H18" s="12"/>
      <c r="I18" s="12"/>
      <c r="J18" s="10"/>
    </row>
    <row r="19" ht="17.25" customHeight="1" spans="1:10">
      <c r="A19" s="8">
        <v>103060115</v>
      </c>
      <c r="B19" s="11" t="s">
        <v>2743</v>
      </c>
      <c r="C19" s="12"/>
      <c r="D19" s="12"/>
      <c r="E19" s="19"/>
      <c r="F19" s="8">
        <v>2230109</v>
      </c>
      <c r="G19" s="18" t="s">
        <v>2744</v>
      </c>
      <c r="H19" s="12"/>
      <c r="I19" s="12"/>
      <c r="J19" s="10"/>
    </row>
    <row r="20" ht="17.25" customHeight="1" spans="1:10">
      <c r="A20" s="8">
        <v>103060116</v>
      </c>
      <c r="B20" s="11" t="s">
        <v>2745</v>
      </c>
      <c r="C20" s="12"/>
      <c r="D20" s="12"/>
      <c r="E20" s="19"/>
      <c r="F20" s="8">
        <v>2230199</v>
      </c>
      <c r="G20" s="11" t="s">
        <v>2746</v>
      </c>
      <c r="H20" s="12"/>
      <c r="I20" s="12"/>
      <c r="J20" s="10"/>
    </row>
    <row r="21" ht="17.25" customHeight="1" spans="1:10">
      <c r="A21" s="8">
        <v>103060117</v>
      </c>
      <c r="B21" s="11" t="s">
        <v>2747</v>
      </c>
      <c r="C21" s="12"/>
      <c r="D21" s="12"/>
      <c r="E21" s="19"/>
      <c r="F21" s="8">
        <v>22302</v>
      </c>
      <c r="G21" s="26" t="s">
        <v>2748</v>
      </c>
      <c r="H21" s="9">
        <f>SUM(H22:H29)</f>
        <v>0</v>
      </c>
      <c r="I21" s="9">
        <f>SUM(I22:I29)</f>
        <v>0</v>
      </c>
      <c r="J21" s="9">
        <f>SUM(J22:J29)</f>
        <v>0</v>
      </c>
    </row>
    <row r="22" ht="17.25" customHeight="1" spans="1:10">
      <c r="A22" s="8">
        <v>103060118</v>
      </c>
      <c r="B22" s="11" t="s">
        <v>2749</v>
      </c>
      <c r="C22" s="12"/>
      <c r="D22" s="12"/>
      <c r="E22" s="19"/>
      <c r="F22" s="8">
        <v>2230201</v>
      </c>
      <c r="G22" s="11" t="s">
        <v>2750</v>
      </c>
      <c r="H22" s="12"/>
      <c r="I22" s="12"/>
      <c r="J22" s="10"/>
    </row>
    <row r="23" ht="17.25" customHeight="1" spans="1:10">
      <c r="A23" s="8">
        <v>103060119</v>
      </c>
      <c r="B23" s="11" t="s">
        <v>2751</v>
      </c>
      <c r="C23" s="12"/>
      <c r="D23" s="12"/>
      <c r="E23" s="19"/>
      <c r="F23" s="60">
        <v>2230202</v>
      </c>
      <c r="G23" s="61" t="s">
        <v>2752</v>
      </c>
      <c r="H23" s="12"/>
      <c r="I23" s="12"/>
      <c r="J23" s="43"/>
    </row>
    <row r="24" ht="17.25" customHeight="1" spans="1:10">
      <c r="A24" s="8">
        <v>103060120</v>
      </c>
      <c r="B24" s="11" t="s">
        <v>2753</v>
      </c>
      <c r="C24" s="12"/>
      <c r="D24" s="12"/>
      <c r="E24" s="62"/>
      <c r="F24" s="8">
        <v>2230203</v>
      </c>
      <c r="G24" s="11" t="s">
        <v>2754</v>
      </c>
      <c r="H24" s="12"/>
      <c r="I24" s="12"/>
      <c r="J24" s="10"/>
    </row>
    <row r="25" ht="17.25" customHeight="1" spans="1:10">
      <c r="A25" s="8">
        <v>103060121</v>
      </c>
      <c r="B25" s="11" t="s">
        <v>2755</v>
      </c>
      <c r="C25" s="12"/>
      <c r="D25" s="12"/>
      <c r="E25" s="62"/>
      <c r="F25" s="8">
        <v>2230204</v>
      </c>
      <c r="G25" s="11" t="s">
        <v>2756</v>
      </c>
      <c r="H25" s="12"/>
      <c r="I25" s="12"/>
      <c r="J25" s="10"/>
    </row>
    <row r="26" ht="17.25" customHeight="1" spans="1:10">
      <c r="A26" s="8">
        <v>103060122</v>
      </c>
      <c r="B26" s="11" t="s">
        <v>2757</v>
      </c>
      <c r="C26" s="12"/>
      <c r="D26" s="12"/>
      <c r="E26" s="62"/>
      <c r="F26" s="8">
        <v>2230205</v>
      </c>
      <c r="G26" s="11" t="s">
        <v>2758</v>
      </c>
      <c r="H26" s="12"/>
      <c r="I26" s="12"/>
      <c r="J26" s="10"/>
    </row>
    <row r="27" ht="17.25" customHeight="1" spans="1:10">
      <c r="A27" s="8">
        <v>103060123</v>
      </c>
      <c r="B27" s="11" t="s">
        <v>2759</v>
      </c>
      <c r="C27" s="12"/>
      <c r="D27" s="12"/>
      <c r="E27" s="62"/>
      <c r="F27" s="8">
        <v>2230206</v>
      </c>
      <c r="G27" s="11" t="s">
        <v>2760</v>
      </c>
      <c r="H27" s="12"/>
      <c r="I27" s="12"/>
      <c r="J27" s="10"/>
    </row>
    <row r="28" ht="17.25" customHeight="1" spans="1:10">
      <c r="A28" s="8">
        <v>103060124</v>
      </c>
      <c r="B28" s="11" t="s">
        <v>2761</v>
      </c>
      <c r="C28" s="12"/>
      <c r="D28" s="12"/>
      <c r="E28" s="62"/>
      <c r="F28" s="8">
        <v>2230208</v>
      </c>
      <c r="G28" s="11" t="s">
        <v>2762</v>
      </c>
      <c r="H28" s="12"/>
      <c r="I28" s="12"/>
      <c r="J28" s="10"/>
    </row>
    <row r="29" ht="17.25" customHeight="1" spans="1:10">
      <c r="A29" s="8">
        <v>103060125</v>
      </c>
      <c r="B29" s="11" t="s">
        <v>2763</v>
      </c>
      <c r="C29" s="12"/>
      <c r="D29" s="12"/>
      <c r="E29" s="62"/>
      <c r="F29" s="8">
        <v>2230299</v>
      </c>
      <c r="G29" s="11" t="s">
        <v>2764</v>
      </c>
      <c r="H29" s="12"/>
      <c r="I29" s="12"/>
      <c r="J29" s="10"/>
    </row>
    <row r="30" ht="17.25" customHeight="1" spans="1:10">
      <c r="A30" s="8">
        <v>103060126</v>
      </c>
      <c r="B30" s="11" t="s">
        <v>2765</v>
      </c>
      <c r="C30" s="12"/>
      <c r="D30" s="12"/>
      <c r="E30" s="62"/>
      <c r="F30" s="8">
        <v>22303</v>
      </c>
      <c r="G30" s="26" t="s">
        <v>2766</v>
      </c>
      <c r="H30" s="9">
        <f>H31</f>
        <v>0</v>
      </c>
      <c r="I30" s="9">
        <f>I31</f>
        <v>0</v>
      </c>
      <c r="J30" s="9">
        <f>J31</f>
        <v>0</v>
      </c>
    </row>
    <row r="31" ht="17.25" customHeight="1" spans="1:10">
      <c r="A31" s="8">
        <v>103060127</v>
      </c>
      <c r="B31" s="11" t="s">
        <v>2767</v>
      </c>
      <c r="C31" s="12"/>
      <c r="D31" s="12"/>
      <c r="E31" s="62"/>
      <c r="F31" s="8">
        <v>2230301</v>
      </c>
      <c r="G31" s="11" t="s">
        <v>2768</v>
      </c>
      <c r="H31" s="12"/>
      <c r="I31" s="12"/>
      <c r="J31" s="10"/>
    </row>
    <row r="32" ht="17.25" customHeight="1" spans="1:10">
      <c r="A32" s="8">
        <v>103060128</v>
      </c>
      <c r="B32" s="11" t="s">
        <v>2769</v>
      </c>
      <c r="C32" s="12"/>
      <c r="D32" s="12"/>
      <c r="E32" s="62"/>
      <c r="F32" s="8">
        <v>22399</v>
      </c>
      <c r="G32" s="26" t="s">
        <v>2770</v>
      </c>
      <c r="H32" s="9">
        <f>H33</f>
        <v>0</v>
      </c>
      <c r="I32" s="9">
        <f>I33</f>
        <v>0</v>
      </c>
      <c r="J32" s="9">
        <f>J33</f>
        <v>0</v>
      </c>
    </row>
    <row r="33" ht="17.25" customHeight="1" spans="1:10">
      <c r="A33" s="8">
        <v>103060129</v>
      </c>
      <c r="B33" s="11" t="s">
        <v>2771</v>
      </c>
      <c r="C33" s="12"/>
      <c r="D33" s="12"/>
      <c r="E33" s="62"/>
      <c r="F33" s="8">
        <v>2239999</v>
      </c>
      <c r="G33" s="11" t="s">
        <v>2772</v>
      </c>
      <c r="H33" s="12"/>
      <c r="I33" s="12"/>
      <c r="J33" s="10"/>
    </row>
    <row r="34" ht="17.25" customHeight="1" spans="1:10">
      <c r="A34" s="8">
        <v>103060130</v>
      </c>
      <c r="B34" s="11" t="s">
        <v>2773</v>
      </c>
      <c r="C34" s="12"/>
      <c r="D34" s="12"/>
      <c r="E34" s="19"/>
      <c r="F34" s="63"/>
      <c r="G34" s="31"/>
      <c r="H34" s="64"/>
      <c r="I34" s="64"/>
      <c r="J34" s="64"/>
    </row>
    <row r="35" ht="17.25" customHeight="1" spans="1:10">
      <c r="A35" s="8">
        <v>103060131</v>
      </c>
      <c r="B35" s="11" t="s">
        <v>2774</v>
      </c>
      <c r="C35" s="12"/>
      <c r="D35" s="12"/>
      <c r="E35" s="19"/>
      <c r="F35" s="8"/>
      <c r="G35" s="11"/>
      <c r="H35" s="65"/>
      <c r="I35" s="65"/>
      <c r="J35" s="65"/>
    </row>
    <row r="36" ht="17.25" customHeight="1" spans="1:10">
      <c r="A36" s="8">
        <v>103060132</v>
      </c>
      <c r="B36" s="11" t="s">
        <v>2775</v>
      </c>
      <c r="C36" s="12"/>
      <c r="D36" s="12"/>
      <c r="E36" s="19"/>
      <c r="F36" s="8"/>
      <c r="G36" s="11"/>
      <c r="H36" s="65"/>
      <c r="I36" s="65"/>
      <c r="J36" s="65"/>
    </row>
    <row r="37" ht="17.25" customHeight="1" spans="1:10">
      <c r="A37" s="8">
        <v>103060133</v>
      </c>
      <c r="B37" s="11" t="s">
        <v>2776</v>
      </c>
      <c r="C37" s="12"/>
      <c r="D37" s="12"/>
      <c r="E37" s="19"/>
      <c r="F37" s="8"/>
      <c r="G37" s="11"/>
      <c r="H37" s="65"/>
      <c r="I37" s="65"/>
      <c r="J37" s="65"/>
    </row>
    <row r="38" ht="17.25" customHeight="1" spans="1:10">
      <c r="A38" s="8">
        <v>103060134</v>
      </c>
      <c r="B38" s="11" t="s">
        <v>766</v>
      </c>
      <c r="C38" s="12"/>
      <c r="D38" s="12"/>
      <c r="E38" s="19"/>
      <c r="F38" s="8"/>
      <c r="G38" s="11"/>
      <c r="H38" s="65"/>
      <c r="I38" s="65"/>
      <c r="J38" s="65"/>
    </row>
    <row r="39" ht="17.25" customHeight="1" spans="1:10">
      <c r="A39" s="8">
        <v>103060198</v>
      </c>
      <c r="B39" s="11" t="s">
        <v>2777</v>
      </c>
      <c r="C39" s="12"/>
      <c r="D39" s="12"/>
      <c r="E39" s="19"/>
      <c r="F39" s="8"/>
      <c r="G39" s="11"/>
      <c r="H39" s="65"/>
      <c r="I39" s="65"/>
      <c r="J39" s="65"/>
    </row>
    <row r="40" ht="17.25" customHeight="1" spans="1:10">
      <c r="A40" s="8">
        <v>1030602</v>
      </c>
      <c r="B40" s="26" t="s">
        <v>768</v>
      </c>
      <c r="C40" s="9">
        <f>SUM(C41:C44)</f>
        <v>0</v>
      </c>
      <c r="D40" s="9">
        <f>SUM(D41:D44)</f>
        <v>0</v>
      </c>
      <c r="E40" s="9">
        <f>SUM(E41:E44)</f>
        <v>0</v>
      </c>
      <c r="F40" s="8"/>
      <c r="G40" s="11"/>
      <c r="H40" s="65"/>
      <c r="I40" s="65"/>
      <c r="J40" s="65"/>
    </row>
    <row r="41" ht="17.25" customHeight="1" spans="1:10">
      <c r="A41" s="8">
        <v>103060202</v>
      </c>
      <c r="B41" s="11" t="s">
        <v>2778</v>
      </c>
      <c r="C41" s="12"/>
      <c r="D41" s="12"/>
      <c r="E41" s="19"/>
      <c r="F41" s="8"/>
      <c r="G41" s="11"/>
      <c r="H41" s="65"/>
      <c r="I41" s="65"/>
      <c r="J41" s="65"/>
    </row>
    <row r="42" ht="17.25" customHeight="1" spans="1:10">
      <c r="A42" s="8">
        <v>103060203</v>
      </c>
      <c r="B42" s="11" t="s">
        <v>2779</v>
      </c>
      <c r="C42" s="12"/>
      <c r="D42" s="12"/>
      <c r="E42" s="19"/>
      <c r="F42" s="8"/>
      <c r="G42" s="11"/>
      <c r="H42" s="65"/>
      <c r="I42" s="65"/>
      <c r="J42" s="65"/>
    </row>
    <row r="43" ht="17.25" customHeight="1" spans="1:10">
      <c r="A43" s="8">
        <v>103060204</v>
      </c>
      <c r="B43" s="11" t="s">
        <v>2780</v>
      </c>
      <c r="C43" s="12"/>
      <c r="D43" s="12"/>
      <c r="E43" s="19"/>
      <c r="F43" s="8"/>
      <c r="G43" s="11"/>
      <c r="H43" s="65"/>
      <c r="I43" s="65"/>
      <c r="J43" s="65"/>
    </row>
    <row r="44" ht="17.25" customHeight="1" spans="1:10">
      <c r="A44" s="8">
        <v>103060298</v>
      </c>
      <c r="B44" s="11" t="s">
        <v>2781</v>
      </c>
      <c r="C44" s="12"/>
      <c r="D44" s="12"/>
      <c r="E44" s="19"/>
      <c r="F44" s="8"/>
      <c r="G44" s="11"/>
      <c r="H44" s="65"/>
      <c r="I44" s="65"/>
      <c r="J44" s="65"/>
    </row>
    <row r="45" ht="17.25" customHeight="1" spans="1:10">
      <c r="A45" s="8">
        <v>1030603</v>
      </c>
      <c r="B45" s="26" t="s">
        <v>771</v>
      </c>
      <c r="C45" s="9">
        <f>SUM(C46:C50)</f>
        <v>0</v>
      </c>
      <c r="D45" s="9">
        <f>SUM(D46:D50)</f>
        <v>0</v>
      </c>
      <c r="E45" s="9">
        <f>SUM(E46:E50)</f>
        <v>0</v>
      </c>
      <c r="F45" s="8"/>
      <c r="G45" s="11"/>
      <c r="H45" s="65"/>
      <c r="I45" s="65"/>
      <c r="J45" s="65"/>
    </row>
    <row r="46" ht="17.25" customHeight="1" spans="1:10">
      <c r="A46" s="8">
        <v>103060301</v>
      </c>
      <c r="B46" s="11" t="s">
        <v>2782</v>
      </c>
      <c r="C46" s="12"/>
      <c r="D46" s="12"/>
      <c r="E46" s="19"/>
      <c r="F46" s="8"/>
      <c r="G46" s="11"/>
      <c r="H46" s="65"/>
      <c r="I46" s="65"/>
      <c r="J46" s="65"/>
    </row>
    <row r="47" ht="17.25" customHeight="1" spans="1:10">
      <c r="A47" s="8">
        <v>103060304</v>
      </c>
      <c r="B47" s="11" t="s">
        <v>2783</v>
      </c>
      <c r="C47" s="12"/>
      <c r="D47" s="12"/>
      <c r="E47" s="19"/>
      <c r="F47" s="8"/>
      <c r="G47" s="11"/>
      <c r="H47" s="66"/>
      <c r="I47" s="66"/>
      <c r="J47" s="66"/>
    </row>
    <row r="48" ht="17.25" customHeight="1" spans="1:10">
      <c r="A48" s="8">
        <v>103060305</v>
      </c>
      <c r="B48" s="11" t="s">
        <v>2784</v>
      </c>
      <c r="C48" s="12"/>
      <c r="D48" s="12"/>
      <c r="E48" s="19"/>
      <c r="F48" s="8"/>
      <c r="G48" s="11"/>
      <c r="H48" s="66"/>
      <c r="I48" s="66"/>
      <c r="J48" s="66"/>
    </row>
    <row r="49" ht="17.25" customHeight="1" spans="1:10">
      <c r="A49" s="8">
        <v>103060307</v>
      </c>
      <c r="B49" s="11" t="s">
        <v>2785</v>
      </c>
      <c r="C49" s="12"/>
      <c r="D49" s="12"/>
      <c r="E49" s="19"/>
      <c r="F49" s="8"/>
      <c r="G49" s="11"/>
      <c r="H49" s="66"/>
      <c r="I49" s="66"/>
      <c r="J49" s="66"/>
    </row>
    <row r="50" ht="17.25" customHeight="1" spans="1:10">
      <c r="A50" s="8">
        <v>103060398</v>
      </c>
      <c r="B50" s="11" t="s">
        <v>2786</v>
      </c>
      <c r="C50" s="12"/>
      <c r="D50" s="12"/>
      <c r="E50" s="19"/>
      <c r="F50" s="8"/>
      <c r="G50" s="11"/>
      <c r="H50" s="66"/>
      <c r="I50" s="66"/>
      <c r="J50" s="66"/>
    </row>
    <row r="51" ht="17.25" customHeight="1" spans="1:10">
      <c r="A51" s="8">
        <v>1030604</v>
      </c>
      <c r="B51" s="26" t="s">
        <v>773</v>
      </c>
      <c r="C51" s="9">
        <f>SUM(C52:C54)</f>
        <v>0</v>
      </c>
      <c r="D51" s="9">
        <f>SUM(D52:D54)</f>
        <v>0</v>
      </c>
      <c r="E51" s="9">
        <f>SUM(E52:E54)</f>
        <v>0</v>
      </c>
      <c r="F51" s="8"/>
      <c r="G51" s="11"/>
      <c r="H51" s="65"/>
      <c r="I51" s="65"/>
      <c r="J51" s="65"/>
    </row>
    <row r="52" ht="17.25" customHeight="1" spans="1:10">
      <c r="A52" s="8">
        <v>103060401</v>
      </c>
      <c r="B52" s="11" t="s">
        <v>2787</v>
      </c>
      <c r="C52" s="12"/>
      <c r="D52" s="12"/>
      <c r="E52" s="19"/>
      <c r="F52" s="8"/>
      <c r="G52" s="11"/>
      <c r="H52" s="65"/>
      <c r="I52" s="65"/>
      <c r="J52" s="65"/>
    </row>
    <row r="53" ht="17.25" customHeight="1" spans="1:10">
      <c r="A53" s="8">
        <v>103060402</v>
      </c>
      <c r="B53" s="11" t="s">
        <v>2788</v>
      </c>
      <c r="C53" s="12"/>
      <c r="D53" s="12"/>
      <c r="E53" s="19"/>
      <c r="F53" s="8"/>
      <c r="G53" s="11"/>
      <c r="H53" s="66"/>
      <c r="I53" s="66"/>
      <c r="J53" s="66"/>
    </row>
    <row r="54" ht="17.25" customHeight="1" spans="1:10">
      <c r="A54" s="8">
        <v>103060498</v>
      </c>
      <c r="B54" s="11" t="s">
        <v>2789</v>
      </c>
      <c r="C54" s="12"/>
      <c r="D54" s="12"/>
      <c r="E54" s="19"/>
      <c r="F54" s="8"/>
      <c r="G54" s="11"/>
      <c r="H54" s="65"/>
      <c r="I54" s="65"/>
      <c r="J54" s="65"/>
    </row>
    <row r="55" ht="17.25" customHeight="1" spans="1:10">
      <c r="A55" s="8">
        <v>1030698</v>
      </c>
      <c r="B55" s="26" t="s">
        <v>2790</v>
      </c>
      <c r="C55" s="12"/>
      <c r="D55" s="12"/>
      <c r="E55" s="19"/>
      <c r="F55" s="8"/>
      <c r="G55" s="11"/>
      <c r="H55" s="65"/>
      <c r="I55" s="65"/>
      <c r="J55" s="65"/>
    </row>
  </sheetData>
  <sheetProtection autoFilter="0" objects="1"/>
  <mergeCells count="3">
    <mergeCell ref="A1:J1"/>
    <mergeCell ref="A2:J2"/>
    <mergeCell ref="A3:J3"/>
  </mergeCells>
  <dataValidations count="1">
    <dataValidation type="decimal" operator="between" allowBlank="1" showInputMessage="1" showErrorMessage="1" sqref="C5:E55 H5:J3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
  <sheetViews>
    <sheetView showGridLines="0" showZeros="0" defaultGridColor="0" colorId="8" workbookViewId="0">
      <selection activeCell="A1" sqref="A1:D1"/>
    </sheetView>
  </sheetViews>
  <sheetFormatPr defaultColWidth="12.125" defaultRowHeight="15.6" customHeight="1" outlineLevelCol="3"/>
  <cols>
    <col min="1" max="1" width="39.375" style="1" customWidth="1"/>
    <col min="2" max="2" width="26" style="1" customWidth="1"/>
    <col min="3" max="3" width="39.375" style="1" customWidth="1"/>
    <col min="4" max="4" width="26" style="1" customWidth="1"/>
  </cols>
  <sheetData>
    <row r="1" ht="33.75" customHeight="1" spans="1:4">
      <c r="A1" s="22" t="str">
        <f>'##BASEINFO'!$B$2&amp;"度"&amp;'##BASEINFO'!$B$7&amp;"国有资本经营预算转移性收支决算录入表"</f>
        <v>2024年度凤翔区国有资本经营预算转移性收支决算录入表</v>
      </c>
      <c r="B1" s="22"/>
      <c r="C1" s="22"/>
      <c r="D1" s="22"/>
    </row>
    <row r="2" ht="17.25" customHeight="1" spans="1:4">
      <c r="A2" s="23" t="s">
        <v>172</v>
      </c>
      <c r="B2" s="23"/>
      <c r="C2" s="23"/>
      <c r="D2" s="23"/>
    </row>
    <row r="3" ht="17.25" customHeight="1" spans="1:4">
      <c r="A3" s="23" t="str">
        <f>"单位："&amp;'##BASEINFO'!$B$19</f>
        <v>单位：万元</v>
      </c>
      <c r="B3" s="23"/>
      <c r="C3" s="23"/>
      <c r="D3" s="23"/>
    </row>
    <row r="4" ht="17.25" customHeight="1" spans="1:4">
      <c r="A4" s="5" t="s">
        <v>1933</v>
      </c>
      <c r="B4" s="5" t="s">
        <v>183</v>
      </c>
      <c r="C4" s="5" t="s">
        <v>1933</v>
      </c>
      <c r="D4" s="5" t="s">
        <v>183</v>
      </c>
    </row>
    <row r="5" ht="17.25" customHeight="1" spans="1:4">
      <c r="A5" s="11" t="s">
        <v>2721</v>
      </c>
      <c r="B5" s="9">
        <f>'L14'!E5</f>
        <v>0</v>
      </c>
      <c r="C5" s="11" t="s">
        <v>2722</v>
      </c>
      <c r="D5" s="9">
        <f>'L14'!J5</f>
        <v>100</v>
      </c>
    </row>
    <row r="6" ht="17.25" customHeight="1" spans="1:4">
      <c r="A6" s="11" t="s">
        <v>2791</v>
      </c>
      <c r="B6" s="57">
        <v>50</v>
      </c>
      <c r="C6" s="11" t="s">
        <v>2792</v>
      </c>
      <c r="D6" s="57"/>
    </row>
    <row r="7" ht="17.25" customHeight="1" spans="1:4">
      <c r="A7" s="11" t="s">
        <v>2793</v>
      </c>
      <c r="B7" s="57"/>
      <c r="C7" s="11" t="s">
        <v>2794</v>
      </c>
      <c r="D7" s="57"/>
    </row>
    <row r="8" ht="17.25" customHeight="1" spans="1:4">
      <c r="A8" s="11" t="s">
        <v>2795</v>
      </c>
      <c r="B8" s="19">
        <v>50</v>
      </c>
      <c r="C8" s="36" t="s">
        <v>2796</v>
      </c>
      <c r="D8" s="9">
        <f>SUM(D9:D10)</f>
        <v>0</v>
      </c>
    </row>
    <row r="9" ht="17.25" customHeight="1" spans="1:4">
      <c r="A9" s="11"/>
      <c r="B9" s="25"/>
      <c r="C9" s="36" t="s">
        <v>2797</v>
      </c>
      <c r="D9" s="10"/>
    </row>
    <row r="10" ht="17.25" customHeight="1" spans="1:4">
      <c r="A10" s="11"/>
      <c r="B10" s="25"/>
      <c r="C10" s="36" t="s">
        <v>2798</v>
      </c>
      <c r="D10" s="43"/>
    </row>
    <row r="11" ht="17.25" customHeight="1" spans="1:4">
      <c r="A11" s="11" t="s">
        <v>2799</v>
      </c>
      <c r="B11" s="57"/>
      <c r="C11" s="36" t="s">
        <v>2800</v>
      </c>
      <c r="D11" s="57"/>
    </row>
    <row r="12" ht="17.25" customHeight="1" spans="1:4">
      <c r="A12" s="11" t="s">
        <v>2801</v>
      </c>
      <c r="B12" s="57"/>
      <c r="C12" s="11" t="s">
        <v>2802</v>
      </c>
      <c r="D12" s="57"/>
    </row>
    <row r="13" ht="17.25" customHeight="1" spans="1:4">
      <c r="A13" s="11"/>
      <c r="B13" s="25"/>
      <c r="C13" s="11" t="s">
        <v>2803</v>
      </c>
      <c r="D13" s="9">
        <f>B14-SUM(D5:D8,D11:D12)</f>
        <v>0</v>
      </c>
    </row>
    <row r="14" ht="17.25" customHeight="1" spans="1:4">
      <c r="A14" s="5" t="s">
        <v>2136</v>
      </c>
      <c r="B14" s="9">
        <f>SUM(B5:B8,B11:B12)</f>
        <v>100</v>
      </c>
      <c r="C14" s="5" t="s">
        <v>2137</v>
      </c>
      <c r="D14" s="9">
        <f>SUM(D5:D8,D11:D13)</f>
        <v>100</v>
      </c>
    </row>
  </sheetData>
  <sheetProtection autoFilter="0" objects="1"/>
  <mergeCells count="3">
    <mergeCell ref="A1:D1"/>
    <mergeCell ref="A2:D2"/>
    <mergeCell ref="A3:D3"/>
  </mergeCells>
  <dataValidations count="1">
    <dataValidation type="decimal" operator="between" allowBlank="1" showInputMessage="1" showErrorMessage="1" sqref="B14 B5:B8 B11:B12 D5:D1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1.625" style="1" customWidth="1"/>
  </cols>
  <sheetData>
    <row r="1" ht="19.5" customHeight="1" spans="1:5">
      <c r="A1" s="49"/>
      <c r="B1" s="49"/>
      <c r="C1" s="49"/>
      <c r="D1" s="49"/>
      <c r="E1" s="49"/>
    </row>
    <row r="2" ht="19.5" customHeight="1" spans="1:5">
      <c r="A2" s="49"/>
      <c r="B2" s="49"/>
      <c r="C2" s="49"/>
      <c r="D2" s="49"/>
      <c r="E2" s="49"/>
    </row>
    <row r="3" ht="19.5" customHeight="1" spans="1:5">
      <c r="A3" s="49"/>
      <c r="B3" s="49"/>
      <c r="C3" s="49"/>
      <c r="D3" s="49"/>
      <c r="E3" s="49"/>
    </row>
    <row r="4" ht="19.5" customHeight="1" spans="1:5">
      <c r="A4" s="49"/>
      <c r="B4" s="49"/>
      <c r="C4" s="49"/>
      <c r="D4" s="49"/>
      <c r="E4" s="49"/>
    </row>
    <row r="5" ht="19.5" customHeight="1" spans="1:5">
      <c r="A5" s="49"/>
      <c r="B5" s="49"/>
      <c r="C5" s="49"/>
      <c r="D5" s="49"/>
      <c r="E5" s="49"/>
    </row>
    <row r="6" ht="19.5" customHeight="1" spans="1:5">
      <c r="A6" s="49"/>
      <c r="B6" s="49"/>
      <c r="C6" s="49"/>
      <c r="D6" s="49"/>
      <c r="E6" s="49"/>
    </row>
    <row r="7" ht="19.5" customHeight="1" spans="1:5">
      <c r="A7" s="49"/>
      <c r="B7" s="49"/>
      <c r="C7" s="49"/>
      <c r="D7" s="49"/>
      <c r="E7" s="49"/>
    </row>
    <row r="8" ht="19.5" customHeight="1" spans="1:5">
      <c r="A8" s="49"/>
      <c r="B8" s="49"/>
      <c r="C8" s="49"/>
      <c r="D8" s="49"/>
      <c r="E8" s="49"/>
    </row>
    <row r="9" ht="41.25" customHeight="1" spans="1:5">
      <c r="A9" s="50" t="s">
        <v>91</v>
      </c>
      <c r="B9" s="50"/>
      <c r="C9" s="50"/>
      <c r="D9" s="50"/>
      <c r="E9" s="50"/>
    </row>
    <row r="10" ht="19.5" customHeight="1" spans="1:5">
      <c r="A10" s="49"/>
      <c r="B10" s="49"/>
      <c r="C10" s="49"/>
      <c r="D10" s="49"/>
      <c r="E10" s="49"/>
    </row>
    <row r="11" ht="19.5" customHeight="1" spans="1:5">
      <c r="A11" s="49"/>
      <c r="B11" s="49"/>
      <c r="C11" s="49"/>
      <c r="D11" s="49"/>
      <c r="E11" s="49"/>
    </row>
    <row r="12" ht="19.5" customHeight="1" spans="1:5">
      <c r="A12" s="49"/>
      <c r="B12" s="49"/>
      <c r="C12" s="49"/>
      <c r="D12" s="49"/>
      <c r="E12" s="49"/>
    </row>
    <row r="13" ht="19.5" customHeight="1" spans="1:5">
      <c r="A13" s="49"/>
      <c r="B13" s="49"/>
      <c r="C13" s="49"/>
      <c r="D13" s="49"/>
      <c r="E13" s="49"/>
    </row>
    <row r="14" ht="19.5" customHeight="1" spans="1:5">
      <c r="A14" s="49"/>
      <c r="B14" s="49"/>
      <c r="C14" s="49"/>
      <c r="D14" s="49"/>
      <c r="E14" s="49"/>
    </row>
    <row r="15" ht="19.5" customHeight="1" spans="1:5">
      <c r="A15" s="49"/>
      <c r="B15" s="49"/>
      <c r="C15" s="49"/>
      <c r="D15" s="49"/>
      <c r="E15" s="49"/>
    </row>
    <row r="16" ht="19.5" customHeight="1" spans="1:5">
      <c r="A16" s="49"/>
      <c r="B16" s="49"/>
      <c r="C16" s="49"/>
      <c r="D16" s="49"/>
      <c r="E16" s="49"/>
    </row>
    <row r="17" ht="19.5" customHeight="1" spans="1:5">
      <c r="A17" s="49"/>
      <c r="B17" s="49"/>
      <c r="C17" s="49"/>
      <c r="D17" s="49"/>
      <c r="E17" s="49"/>
    </row>
    <row r="18" ht="19.5" customHeight="1" spans="1:5">
      <c r="A18" s="49"/>
      <c r="B18" s="49"/>
      <c r="C18" s="49"/>
      <c r="D18" s="49"/>
      <c r="E18" s="49"/>
    </row>
    <row r="19" ht="19.5" customHeight="1" spans="1:5">
      <c r="A19" s="49"/>
      <c r="B19" s="49"/>
      <c r="C19" s="49"/>
      <c r="D19" s="49"/>
      <c r="E19" s="49"/>
    </row>
    <row r="20" ht="19.5" customHeight="1" spans="1:5">
      <c r="A20" s="49"/>
      <c r="B20" s="49"/>
      <c r="C20" s="49"/>
      <c r="D20" s="49"/>
      <c r="E20" s="49"/>
    </row>
  </sheetData>
  <sheetProtection autoFilter="0" objects="1"/>
  <mergeCells count="1">
    <mergeCell ref="A9:E9"/>
  </mergeCell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showGridLines="0" showZeros="0" defaultGridColor="0" colorId="8" workbookViewId="0">
      <selection activeCell="A1" sqref="A1:I1"/>
    </sheetView>
  </sheetViews>
  <sheetFormatPr defaultColWidth="12.125" defaultRowHeight="15.6" customHeight="1"/>
  <cols>
    <col min="1" max="1" width="30" style="1" customWidth="1"/>
    <col min="2" max="2" width="13.125" style="1" customWidth="1"/>
    <col min="4" max="4" width="12.5" style="1" customWidth="1"/>
    <col min="5" max="5" width="13.125" style="1" customWidth="1"/>
    <col min="6" max="6" width="12.25" style="1" customWidth="1"/>
    <col min="7" max="7" width="11.875" style="1" customWidth="1"/>
    <col min="8" max="9" width="12.625" style="1" customWidth="1"/>
  </cols>
  <sheetData>
    <row r="1" ht="33.75" customHeight="1" spans="1:9">
      <c r="A1" s="22" t="str">
        <f>'##BASEINFO'!$B$2&amp;"度"&amp;'##BASEINFO'!$B$7&amp;"社会保险基金预算收支及结余情况录入表"</f>
        <v>2024年度凤翔区社会保险基金预算收支及结余情况录入表</v>
      </c>
      <c r="B1" s="22"/>
      <c r="C1" s="22"/>
      <c r="D1" s="22"/>
      <c r="E1" s="22"/>
      <c r="F1" s="22"/>
      <c r="G1" s="22"/>
      <c r="H1" s="22"/>
      <c r="I1" s="22"/>
    </row>
    <row r="2" ht="17.25" customHeight="1" spans="1:9">
      <c r="A2" s="23" t="s">
        <v>173</v>
      </c>
      <c r="B2" s="23"/>
      <c r="C2" s="23"/>
      <c r="D2" s="23"/>
      <c r="E2" s="23"/>
      <c r="F2" s="23"/>
      <c r="G2" s="23"/>
      <c r="H2" s="23"/>
      <c r="I2" s="23"/>
    </row>
    <row r="3" ht="17.25" customHeight="1" spans="1:9">
      <c r="A3" s="23" t="str">
        <f>"单位："&amp;'##BASEINFO'!$B$19</f>
        <v>单位：万元</v>
      </c>
      <c r="B3" s="23"/>
      <c r="C3" s="23"/>
      <c r="D3" s="23"/>
      <c r="E3" s="23"/>
      <c r="F3" s="23"/>
      <c r="G3" s="23"/>
      <c r="H3" s="23"/>
      <c r="I3" s="23"/>
    </row>
    <row r="4" ht="43.5" customHeight="1" spans="1:9">
      <c r="A4" s="5" t="s">
        <v>2804</v>
      </c>
      <c r="B4" s="24" t="s">
        <v>2805</v>
      </c>
      <c r="C4" s="24" t="s">
        <v>2806</v>
      </c>
      <c r="D4" s="24" t="s">
        <v>2807</v>
      </c>
      <c r="E4" s="24" t="s">
        <v>2808</v>
      </c>
      <c r="F4" s="24" t="s">
        <v>2809</v>
      </c>
      <c r="G4" s="24" t="s">
        <v>2810</v>
      </c>
      <c r="H4" s="24" t="s">
        <v>2811</v>
      </c>
      <c r="I4" s="24" t="s">
        <v>2812</v>
      </c>
    </row>
    <row r="5" ht="17.25" customHeight="1" spans="1:9">
      <c r="A5" s="26" t="s">
        <v>2813</v>
      </c>
      <c r="B5" s="9">
        <f t="shared" ref="B5:B19" si="0">SUM(C5:I5)</f>
        <v>78311</v>
      </c>
      <c r="C5" s="12"/>
      <c r="D5" s="12">
        <v>37548</v>
      </c>
      <c r="E5" s="12">
        <v>40763</v>
      </c>
      <c r="F5" s="12"/>
      <c r="G5" s="12"/>
      <c r="H5" s="12"/>
      <c r="I5" s="12"/>
    </row>
    <row r="6" ht="17.25" customHeight="1" spans="1:9">
      <c r="A6" s="11" t="s">
        <v>2814</v>
      </c>
      <c r="B6" s="9">
        <f t="shared" si="0"/>
        <v>23929</v>
      </c>
      <c r="C6" s="12"/>
      <c r="D6" s="12">
        <v>7997</v>
      </c>
      <c r="E6" s="12">
        <v>15932</v>
      </c>
      <c r="F6" s="12"/>
      <c r="G6" s="12"/>
      <c r="H6" s="12"/>
      <c r="I6" s="12"/>
    </row>
    <row r="7" ht="15.75" customHeight="1" spans="1:9">
      <c r="A7" s="11" t="s">
        <v>2815</v>
      </c>
      <c r="B7" s="9">
        <f t="shared" si="0"/>
        <v>47983</v>
      </c>
      <c r="C7" s="12"/>
      <c r="D7" s="12">
        <v>25074</v>
      </c>
      <c r="E7" s="12">
        <v>22909</v>
      </c>
      <c r="F7" s="12"/>
      <c r="G7" s="12"/>
      <c r="H7" s="12"/>
      <c r="I7" s="12"/>
    </row>
    <row r="8" ht="15.75" customHeight="1" spans="1:9">
      <c r="A8" s="11" t="s">
        <v>2816</v>
      </c>
      <c r="B8" s="9">
        <f t="shared" si="0"/>
        <v>3016</v>
      </c>
      <c r="C8" s="12"/>
      <c r="D8" s="12">
        <v>1860</v>
      </c>
      <c r="E8" s="12">
        <v>1156</v>
      </c>
      <c r="F8" s="12"/>
      <c r="G8" s="12"/>
      <c r="H8" s="12"/>
      <c r="I8" s="12"/>
    </row>
    <row r="9" ht="17.25" customHeight="1" spans="1:9">
      <c r="A9" s="11" t="s">
        <v>2817</v>
      </c>
      <c r="B9" s="9">
        <f t="shared" si="0"/>
        <v>1990</v>
      </c>
      <c r="C9" s="12"/>
      <c r="D9" s="12">
        <v>1990</v>
      </c>
      <c r="E9" s="12"/>
      <c r="F9" s="12"/>
      <c r="G9" s="12"/>
      <c r="H9" s="12"/>
      <c r="I9" s="12"/>
    </row>
    <row r="10" ht="17.25" customHeight="1" spans="1:9">
      <c r="A10" s="11" t="s">
        <v>2818</v>
      </c>
      <c r="B10" s="9">
        <f t="shared" si="0"/>
        <v>789</v>
      </c>
      <c r="C10" s="12"/>
      <c r="D10" s="12">
        <v>147</v>
      </c>
      <c r="E10" s="12">
        <v>642</v>
      </c>
      <c r="F10" s="12"/>
      <c r="G10" s="12"/>
      <c r="H10" s="12"/>
      <c r="I10" s="12"/>
    </row>
    <row r="11" ht="17.25" customHeight="1" spans="1:9">
      <c r="A11" s="11" t="s">
        <v>2819</v>
      </c>
      <c r="B11" s="9">
        <f t="shared" si="0"/>
        <v>159</v>
      </c>
      <c r="C11" s="12"/>
      <c r="D11" s="12">
        <v>35</v>
      </c>
      <c r="E11" s="12">
        <v>124</v>
      </c>
      <c r="F11" s="12"/>
      <c r="G11" s="12"/>
      <c r="H11" s="12"/>
      <c r="I11" s="12"/>
    </row>
    <row r="12" ht="15.75" customHeight="1" spans="1:9">
      <c r="A12" s="11" t="s">
        <v>2820</v>
      </c>
      <c r="B12" s="9">
        <f t="shared" si="0"/>
        <v>0</v>
      </c>
      <c r="C12" s="12"/>
      <c r="D12" s="12"/>
      <c r="E12" s="12"/>
      <c r="F12" s="12"/>
      <c r="G12" s="12"/>
      <c r="H12" s="12"/>
      <c r="I12" s="12"/>
    </row>
    <row r="13" ht="17.25" customHeight="1" spans="1:9">
      <c r="A13" s="26" t="s">
        <v>2821</v>
      </c>
      <c r="B13" s="9">
        <f t="shared" si="0"/>
        <v>68300</v>
      </c>
      <c r="C13" s="12"/>
      <c r="D13" s="12">
        <v>28506</v>
      </c>
      <c r="E13" s="12">
        <v>39794</v>
      </c>
      <c r="F13" s="12"/>
      <c r="G13" s="12"/>
      <c r="H13" s="12"/>
      <c r="I13" s="12"/>
    </row>
    <row r="14" ht="17.25" customHeight="1" spans="1:9">
      <c r="A14" s="11" t="s">
        <v>2822</v>
      </c>
      <c r="B14" s="54">
        <f t="shared" si="0"/>
        <v>68135</v>
      </c>
      <c r="C14" s="12"/>
      <c r="D14" s="12">
        <v>28430</v>
      </c>
      <c r="E14" s="12">
        <v>39705</v>
      </c>
      <c r="F14" s="12"/>
      <c r="G14" s="12"/>
      <c r="H14" s="12"/>
      <c r="I14" s="12"/>
    </row>
    <row r="15" ht="17.25" customHeight="1" spans="1:9">
      <c r="A15" s="18" t="s">
        <v>2823</v>
      </c>
      <c r="B15" s="9">
        <f t="shared" si="0"/>
        <v>88</v>
      </c>
      <c r="C15" s="12"/>
      <c r="D15" s="12">
        <v>76</v>
      </c>
      <c r="E15" s="12">
        <v>12</v>
      </c>
      <c r="F15" s="12"/>
      <c r="G15" s="12"/>
      <c r="H15" s="12"/>
      <c r="I15" s="12"/>
    </row>
    <row r="16" ht="17.25" customHeight="1" spans="1:9">
      <c r="A16" s="11" t="s">
        <v>2824</v>
      </c>
      <c r="B16" s="55">
        <f t="shared" si="0"/>
        <v>77</v>
      </c>
      <c r="C16" s="12"/>
      <c r="D16" s="12"/>
      <c r="E16" s="12">
        <v>77</v>
      </c>
      <c r="F16" s="12"/>
      <c r="G16" s="12"/>
      <c r="H16" s="12"/>
      <c r="I16" s="12"/>
    </row>
    <row r="17" ht="15.75" customHeight="1" spans="1:9">
      <c r="A17" s="11" t="s">
        <v>2825</v>
      </c>
      <c r="B17" s="9">
        <f t="shared" si="0"/>
        <v>0</v>
      </c>
      <c r="C17" s="12"/>
      <c r="D17" s="12"/>
      <c r="E17" s="12"/>
      <c r="F17" s="12"/>
      <c r="G17" s="12"/>
      <c r="H17" s="12"/>
      <c r="I17" s="12"/>
    </row>
    <row r="18" ht="17.25" customHeight="1" spans="1:9">
      <c r="A18" s="26" t="s">
        <v>2826</v>
      </c>
      <c r="B18" s="9">
        <f t="shared" si="0"/>
        <v>10011</v>
      </c>
      <c r="C18" s="9">
        <f t="shared" ref="C18:I18" si="1">SUM(C5)-SUM(C13)</f>
        <v>0</v>
      </c>
      <c r="D18" s="9">
        <f t="shared" si="1"/>
        <v>9042</v>
      </c>
      <c r="E18" s="9">
        <f t="shared" si="1"/>
        <v>969</v>
      </c>
      <c r="F18" s="9">
        <f t="shared" si="1"/>
        <v>0</v>
      </c>
      <c r="G18" s="9">
        <f t="shared" si="1"/>
        <v>0</v>
      </c>
      <c r="H18" s="9">
        <f t="shared" si="1"/>
        <v>0</v>
      </c>
      <c r="I18" s="9">
        <f t="shared" si="1"/>
        <v>0</v>
      </c>
    </row>
    <row r="19" ht="17.25" customHeight="1" spans="1:9">
      <c r="A19" s="26" t="s">
        <v>2827</v>
      </c>
      <c r="B19" s="9">
        <f t="shared" si="0"/>
        <v>146253</v>
      </c>
      <c r="C19" s="12"/>
      <c r="D19" s="12">
        <v>116824</v>
      </c>
      <c r="E19" s="12">
        <v>29429</v>
      </c>
      <c r="F19" s="12"/>
      <c r="G19" s="12"/>
      <c r="H19" s="12"/>
      <c r="I19" s="12"/>
    </row>
    <row r="20" ht="15.75" customHeight="1" spans="1:9">
      <c r="B20" s="56"/>
      <c r="C20" s="56"/>
      <c r="D20" s="56"/>
      <c r="E20" s="56"/>
      <c r="F20" s="56"/>
      <c r="G20" s="56"/>
      <c r="H20" s="56"/>
      <c r="I20" s="56"/>
    </row>
  </sheetData>
  <sheetProtection autoFilter="0" objects="1"/>
  <mergeCells count="3">
    <mergeCell ref="A1:I1"/>
    <mergeCell ref="A2:I2"/>
    <mergeCell ref="A3:I3"/>
  </mergeCells>
  <dataValidations count="1">
    <dataValidation type="decimal" operator="between" allowBlank="1" showInputMessage="1" showErrorMessage="1" sqref="B5:I19">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showGridLines="0" showZeros="0" defaultGridColor="0" colorId="8" workbookViewId="0">
      <selection activeCell="A1" sqref="A1:J1"/>
    </sheetView>
  </sheetViews>
  <sheetFormatPr defaultColWidth="12.125" defaultRowHeight="16.9" customHeight="1"/>
  <cols>
    <col min="1" max="1" width="33.5" style="1" customWidth="1"/>
    <col min="2" max="10" width="14.75" style="1" customWidth="1"/>
  </cols>
  <sheetData>
    <row r="1" ht="33.75" customHeight="1" spans="1:10">
      <c r="A1" s="22" t="str">
        <f>'##BASEINFO'!$B$2&amp;"度"&amp;'##BASEINFO'!$B$7&amp;"地方政府债务余额情况录入表"</f>
        <v>2024年度凤翔区地方政府债务余额情况录入表</v>
      </c>
      <c r="B1" s="22"/>
      <c r="C1" s="22"/>
      <c r="D1" s="22"/>
      <c r="E1" s="22"/>
      <c r="F1" s="22"/>
      <c r="G1" s="22"/>
      <c r="H1" s="22"/>
      <c r="I1" s="22"/>
      <c r="J1" s="22"/>
    </row>
    <row r="2" ht="17.25" customHeight="1" spans="1:10">
      <c r="A2" s="23" t="s">
        <v>174</v>
      </c>
      <c r="B2" s="23"/>
      <c r="C2" s="23"/>
      <c r="D2" s="23"/>
      <c r="E2" s="23"/>
      <c r="F2" s="23"/>
      <c r="G2" s="23"/>
      <c r="H2" s="23"/>
      <c r="I2" s="23"/>
      <c r="J2" s="23"/>
    </row>
    <row r="3" ht="17.25" customHeight="1" spans="1:10">
      <c r="A3" s="23" t="str">
        <f>"单位："&amp;'##BASEINFO'!$B$19</f>
        <v>单位：万元</v>
      </c>
      <c r="B3" s="23"/>
      <c r="C3" s="23"/>
      <c r="D3" s="23"/>
      <c r="E3" s="23"/>
      <c r="F3" s="23"/>
      <c r="G3" s="23"/>
      <c r="H3" s="23"/>
      <c r="I3" s="23"/>
      <c r="J3" s="23"/>
    </row>
    <row r="4" ht="17.25" customHeight="1" spans="1:10">
      <c r="A4" s="5" t="s">
        <v>1933</v>
      </c>
      <c r="B4" s="5" t="s">
        <v>2805</v>
      </c>
      <c r="C4" s="5" t="s">
        <v>2828</v>
      </c>
      <c r="D4" s="5"/>
      <c r="E4" s="5"/>
      <c r="F4" s="5"/>
      <c r="G4" s="5"/>
      <c r="H4" s="5" t="s">
        <v>2829</v>
      </c>
      <c r="I4" s="5"/>
      <c r="J4" s="5"/>
    </row>
    <row r="5" ht="17.25" customHeight="1" spans="1:10">
      <c r="A5" s="5"/>
      <c r="B5" s="5"/>
      <c r="C5" s="5" t="s">
        <v>2141</v>
      </c>
      <c r="D5" s="5" t="s">
        <v>2830</v>
      </c>
      <c r="E5" s="5" t="s">
        <v>2831</v>
      </c>
      <c r="F5" s="5" t="s">
        <v>2832</v>
      </c>
      <c r="G5" s="5" t="s">
        <v>2833</v>
      </c>
      <c r="H5" s="5" t="s">
        <v>2141</v>
      </c>
      <c r="I5" s="5" t="s">
        <v>2834</v>
      </c>
      <c r="J5" s="5" t="s">
        <v>2835</v>
      </c>
    </row>
    <row r="6" ht="17.25" customHeight="1" spans="1:10">
      <c r="A6" s="11" t="s">
        <v>2836</v>
      </c>
      <c r="B6" s="9">
        <f>SUM(C6,H6)</f>
        <v>143868</v>
      </c>
      <c r="C6" s="9">
        <f>SUM(D6:G6)</f>
        <v>59293</v>
      </c>
      <c r="D6" s="19">
        <v>47057</v>
      </c>
      <c r="E6" s="19">
        <v>5001</v>
      </c>
      <c r="F6" s="19"/>
      <c r="G6" s="19">
        <v>7235</v>
      </c>
      <c r="H6" s="9">
        <f>SUM(I6:J6)</f>
        <v>84575</v>
      </c>
      <c r="I6" s="19">
        <v>84575</v>
      </c>
      <c r="J6" s="19"/>
    </row>
    <row r="7" ht="17.25" customHeight="1" spans="1:10">
      <c r="A7" s="11" t="s">
        <v>2837</v>
      </c>
      <c r="B7" s="9">
        <f>C7+H7</f>
        <v>218600</v>
      </c>
      <c r="C7" s="10">
        <v>89000</v>
      </c>
      <c r="D7" s="25"/>
      <c r="E7" s="25"/>
      <c r="F7" s="25"/>
      <c r="G7" s="52"/>
      <c r="H7" s="10">
        <v>129600</v>
      </c>
      <c r="I7" s="25"/>
      <c r="J7" s="25"/>
    </row>
    <row r="8" ht="17.25" customHeight="1" spans="1:10">
      <c r="A8" s="36" t="s">
        <v>2838</v>
      </c>
      <c r="B8" s="9">
        <f>C8+H8</f>
        <v>60740</v>
      </c>
      <c r="C8" s="9">
        <f>SUM(D8:G8)</f>
        <v>16340</v>
      </c>
      <c r="D8" s="10">
        <v>11100</v>
      </c>
      <c r="E8" s="10">
        <v>5240</v>
      </c>
      <c r="F8" s="53"/>
      <c r="G8" s="10"/>
      <c r="H8" s="9">
        <f>J8+I8</f>
        <v>44400</v>
      </c>
      <c r="I8" s="10">
        <v>44400</v>
      </c>
      <c r="J8" s="10"/>
    </row>
    <row r="9" ht="17.25" customHeight="1" spans="1:10">
      <c r="A9" s="11" t="s">
        <v>2839</v>
      </c>
      <c r="B9" s="9">
        <f>C9+H9</f>
        <v>25990</v>
      </c>
      <c r="C9" s="9">
        <f>SUM(D9:G9)</f>
        <v>590</v>
      </c>
      <c r="D9" s="10">
        <v>590</v>
      </c>
      <c r="E9" s="10"/>
      <c r="F9" s="10"/>
      <c r="G9" s="20"/>
      <c r="H9" s="9">
        <f>J9+I9</f>
        <v>25400</v>
      </c>
      <c r="I9" s="10"/>
      <c r="J9" s="10">
        <v>25400</v>
      </c>
    </row>
    <row r="10" ht="17.25" customHeight="1" spans="1:10">
      <c r="A10" s="11" t="s">
        <v>2840</v>
      </c>
      <c r="B10" s="9">
        <f>C10+H10</f>
        <v>-25667</v>
      </c>
      <c r="C10" s="9">
        <f>SUM(D10:G10)</f>
        <v>-267</v>
      </c>
      <c r="D10" s="10"/>
      <c r="E10" s="10">
        <v>-267</v>
      </c>
      <c r="F10" s="10"/>
      <c r="G10" s="10"/>
      <c r="H10" s="9">
        <f>I10+J10</f>
        <v>-25400</v>
      </c>
      <c r="I10" s="10"/>
      <c r="J10" s="10">
        <v>-25400</v>
      </c>
    </row>
    <row r="11" ht="17.25" customHeight="1" spans="1:10">
      <c r="A11" s="11" t="s">
        <v>2841</v>
      </c>
      <c r="B11" s="9">
        <f>C11+H11</f>
        <v>204285</v>
      </c>
      <c r="C11" s="9">
        <f>SUM(D11:G11)</f>
        <v>75310</v>
      </c>
      <c r="D11" s="9">
        <f>D6+D8-D9-D10</f>
        <v>57567</v>
      </c>
      <c r="E11" s="9">
        <f>E6+E8-E9-E10</f>
        <v>10508</v>
      </c>
      <c r="F11" s="9">
        <f>F6+F8-F9-F10</f>
        <v>0</v>
      </c>
      <c r="G11" s="9">
        <f>G6+G8-G9-G10</f>
        <v>7235</v>
      </c>
      <c r="H11" s="9">
        <f>SUM(I11:J11)</f>
        <v>128975</v>
      </c>
      <c r="I11" s="9">
        <f>I6+I8-I9-I10</f>
        <v>128975</v>
      </c>
      <c r="J11" s="9">
        <f>J6+J8-J9-J10</f>
        <v>0</v>
      </c>
    </row>
    <row r="12" ht="15.75" customHeight="1"/>
    <row r="13" ht="15.75" customHeight="1"/>
    <row r="14" ht="15.75" customHeight="1"/>
    <row r="15" ht="15.75" customHeight="1"/>
    <row r="16" ht="15.75" customHeight="1"/>
    <row r="17" ht="15.75" customHeight="1"/>
    <row r="18" ht="15.75" customHeight="1"/>
    <row r="19" ht="15.75" customHeight="1"/>
    <row r="20" ht="15.75" customHeight="1"/>
  </sheetData>
  <sheetProtection autoFilter="0" objects="1"/>
  <mergeCells count="7">
    <mergeCell ref="A1:J1"/>
    <mergeCell ref="A2:J2"/>
    <mergeCell ref="A3:J3"/>
    <mergeCell ref="C4:G4"/>
    <mergeCell ref="H4:J4"/>
    <mergeCell ref="A4:A5"/>
    <mergeCell ref="B4:B5"/>
  </mergeCells>
  <dataValidations count="1">
    <dataValidation type="decimal" operator="between" allowBlank="1" showInputMessage="1" showErrorMessage="1" sqref="D6:G6 I6:J6 H6:H11 B6:C11 D8:G11 I8:J1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showGridLines="0" showZeros="0" defaultGridColor="0" colorId="8" workbookViewId="0">
      <selection activeCell="A1" sqref="A1:F1"/>
    </sheetView>
  </sheetViews>
  <sheetFormatPr defaultColWidth="12.125" defaultRowHeight="17.1" customHeight="1" outlineLevelCol="5"/>
  <cols>
    <col min="1" max="1" width="35.5" style="1" customWidth="1"/>
    <col min="2" max="6" width="15.75" style="1" customWidth="1"/>
  </cols>
  <sheetData>
    <row r="1" ht="42" customHeight="1" spans="1:6">
      <c r="A1" s="22" t="str">
        <f>'##BASEINFO'!$B$2&amp;"度"&amp;'##BASEINFO'!$B$7&amp;"地方政府专项债务分项目余额情况录入表"</f>
        <v>2024年度凤翔区地方政府专项债务分项目余额情况录入表</v>
      </c>
      <c r="B1" s="22"/>
      <c r="C1" s="22"/>
      <c r="D1" s="22"/>
      <c r="E1" s="22"/>
      <c r="F1" s="22"/>
    </row>
    <row r="2" ht="17.25" customHeight="1" spans="1:6">
      <c r="A2" s="23" t="s">
        <v>175</v>
      </c>
      <c r="B2" s="23"/>
      <c r="C2" s="23"/>
      <c r="D2" s="23"/>
      <c r="E2" s="23"/>
      <c r="F2" s="23"/>
    </row>
    <row r="3" ht="17.25" customHeight="1" spans="1:6">
      <c r="A3" s="23" t="str">
        <f>"单位："&amp;'##BASEINFO'!$B$19</f>
        <v>单位：万元</v>
      </c>
      <c r="B3" s="23"/>
      <c r="C3" s="23"/>
      <c r="D3" s="23"/>
      <c r="E3" s="23"/>
      <c r="F3" s="23"/>
    </row>
    <row r="4" ht="36.75" customHeight="1" spans="1:6">
      <c r="A4" s="5" t="s">
        <v>1933</v>
      </c>
      <c r="B4" s="24" t="s">
        <v>2836</v>
      </c>
      <c r="C4" s="24" t="s">
        <v>2838</v>
      </c>
      <c r="D4" s="24" t="s">
        <v>2839</v>
      </c>
      <c r="E4" s="24" t="s">
        <v>2840</v>
      </c>
      <c r="F4" s="24" t="s">
        <v>2841</v>
      </c>
    </row>
    <row r="5" ht="17.25" customHeight="1" spans="1:6">
      <c r="A5" s="51" t="s">
        <v>2842</v>
      </c>
      <c r="B5" s="9">
        <f>SUM(B6:B20)</f>
        <v>84575</v>
      </c>
      <c r="C5" s="9">
        <f>SUM(C6:C20)</f>
        <v>44400</v>
      </c>
      <c r="D5" s="9">
        <f>SUM(D6:D20)</f>
        <v>25400</v>
      </c>
      <c r="E5" s="9">
        <f>SUM(E6:E20)</f>
        <v>-25400</v>
      </c>
      <c r="F5" s="9">
        <f>SUM(F6:F20)</f>
        <v>128975</v>
      </c>
    </row>
    <row r="6" ht="17.25" customHeight="1" spans="1:6">
      <c r="A6" s="11" t="s">
        <v>2843</v>
      </c>
      <c r="B6" s="19"/>
      <c r="C6" s="10"/>
      <c r="D6" s="10"/>
      <c r="E6" s="10"/>
      <c r="F6" s="9">
        <f t="shared" ref="F6:F20" si="0">B6+C6-D6-E6</f>
        <v>0</v>
      </c>
    </row>
    <row r="7" ht="17.25" customHeight="1" spans="1:6">
      <c r="A7" s="11" t="s">
        <v>2844</v>
      </c>
      <c r="B7" s="19"/>
      <c r="C7" s="10"/>
      <c r="D7" s="10"/>
      <c r="E7" s="10"/>
      <c r="F7" s="9">
        <f t="shared" si="0"/>
        <v>0</v>
      </c>
    </row>
    <row r="8" ht="17.25" customHeight="1" spans="1:6">
      <c r="A8" s="11" t="s">
        <v>2845</v>
      </c>
      <c r="B8" s="10">
        <v>75</v>
      </c>
      <c r="C8" s="10"/>
      <c r="D8" s="10"/>
      <c r="E8" s="10"/>
      <c r="F8" s="9">
        <f t="shared" si="0"/>
        <v>75</v>
      </c>
    </row>
    <row r="9" ht="17.25" customHeight="1" spans="1:6">
      <c r="A9" s="11" t="s">
        <v>2846</v>
      </c>
      <c r="B9" s="19"/>
      <c r="C9" s="10"/>
      <c r="D9" s="10"/>
      <c r="E9" s="10"/>
      <c r="F9" s="9">
        <f t="shared" si="0"/>
        <v>0</v>
      </c>
    </row>
    <row r="10" ht="17.25" customHeight="1" spans="1:6">
      <c r="A10" s="11" t="s">
        <v>2847</v>
      </c>
      <c r="B10" s="19"/>
      <c r="C10" s="10"/>
      <c r="D10" s="10"/>
      <c r="E10" s="10"/>
      <c r="F10" s="9">
        <f t="shared" si="0"/>
        <v>0</v>
      </c>
    </row>
    <row r="11" ht="17.25" customHeight="1" spans="1:6">
      <c r="A11" s="11" t="s">
        <v>2848</v>
      </c>
      <c r="B11" s="19"/>
      <c r="C11" s="10"/>
      <c r="D11" s="10"/>
      <c r="E11" s="10"/>
      <c r="F11" s="9">
        <f t="shared" si="0"/>
        <v>0</v>
      </c>
    </row>
    <row r="12" ht="15.75" customHeight="1" spans="1:6">
      <c r="A12" s="11" t="s">
        <v>2849</v>
      </c>
      <c r="B12" s="19"/>
      <c r="C12" s="10"/>
      <c r="D12" s="10"/>
      <c r="E12" s="10"/>
      <c r="F12" s="9">
        <f t="shared" si="0"/>
        <v>0</v>
      </c>
    </row>
    <row r="13" ht="15.75" customHeight="1" spans="1:6">
      <c r="A13" s="11" t="s">
        <v>2850</v>
      </c>
      <c r="B13" s="19"/>
      <c r="C13" s="10"/>
      <c r="D13" s="10"/>
      <c r="E13" s="10"/>
      <c r="F13" s="9">
        <f t="shared" si="0"/>
        <v>0</v>
      </c>
    </row>
    <row r="14" ht="17.25" customHeight="1" spans="1:6">
      <c r="A14" s="11" t="s">
        <v>2851</v>
      </c>
      <c r="B14" s="19"/>
      <c r="C14" s="10"/>
      <c r="D14" s="10"/>
      <c r="E14" s="10"/>
      <c r="F14" s="9">
        <f t="shared" si="0"/>
        <v>0</v>
      </c>
    </row>
    <row r="15" ht="17.25" customHeight="1" spans="1:6">
      <c r="A15" s="11" t="s">
        <v>2852</v>
      </c>
      <c r="B15" s="19"/>
      <c r="C15" s="10"/>
      <c r="D15" s="10"/>
      <c r="E15" s="10"/>
      <c r="F15" s="9">
        <f t="shared" si="0"/>
        <v>0</v>
      </c>
    </row>
    <row r="16" ht="17.25" customHeight="1" spans="1:6">
      <c r="A16" s="11" t="s">
        <v>2853</v>
      </c>
      <c r="B16" s="19"/>
      <c r="C16" s="10"/>
      <c r="D16" s="10"/>
      <c r="E16" s="10"/>
      <c r="F16" s="9">
        <f t="shared" si="0"/>
        <v>0</v>
      </c>
    </row>
    <row r="17" ht="15.75" customHeight="1" spans="1:6">
      <c r="A17" s="11" t="s">
        <v>2854</v>
      </c>
      <c r="B17" s="19"/>
      <c r="C17" s="10"/>
      <c r="D17" s="10"/>
      <c r="E17" s="10"/>
      <c r="F17" s="9">
        <f t="shared" si="0"/>
        <v>0</v>
      </c>
    </row>
    <row r="18" ht="17.25" customHeight="1" spans="1:6">
      <c r="A18" s="11" t="s">
        <v>2702</v>
      </c>
      <c r="B18" s="19"/>
      <c r="C18" s="10"/>
      <c r="D18" s="10"/>
      <c r="E18" s="10"/>
      <c r="F18" s="9">
        <f t="shared" si="0"/>
        <v>0</v>
      </c>
    </row>
    <row r="19" ht="15.75" customHeight="1" spans="1:6">
      <c r="A19" s="11" t="s">
        <v>2855</v>
      </c>
      <c r="B19" s="19">
        <v>84500</v>
      </c>
      <c r="C19" s="10">
        <v>9200</v>
      </c>
      <c r="D19" s="10"/>
      <c r="E19" s="10"/>
      <c r="F19" s="9">
        <f t="shared" si="0"/>
        <v>93700</v>
      </c>
    </row>
    <row r="20" ht="17.25" customHeight="1" spans="1:6">
      <c r="A20" s="11" t="s">
        <v>2856</v>
      </c>
      <c r="B20" s="10"/>
      <c r="C20" s="10">
        <v>35200</v>
      </c>
      <c r="D20" s="10">
        <v>25400</v>
      </c>
      <c r="E20" s="10">
        <v>-25400</v>
      </c>
      <c r="F20" s="9">
        <f t="shared" si="0"/>
        <v>35200</v>
      </c>
    </row>
  </sheetData>
  <sheetProtection autoFilter="0" objects="1"/>
  <mergeCells count="3">
    <mergeCell ref="A1:F1"/>
    <mergeCell ref="A2:F2"/>
    <mergeCell ref="A3:F3"/>
  </mergeCells>
  <dataValidations count="1">
    <dataValidation type="decimal" operator="between" allowBlank="1" showInputMessage="1" showErrorMessage="1" sqref="B5:F20">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7.1" customHeight="1" outlineLevelCol="4"/>
  <cols>
    <col min="1" max="5" width="21" style="1" customWidth="1"/>
  </cols>
  <sheetData>
    <row r="1" ht="19.5" customHeight="1" spans="1:5">
      <c r="A1" s="49"/>
      <c r="B1" s="49"/>
      <c r="C1" s="49"/>
      <c r="D1" s="49"/>
      <c r="E1" s="49"/>
    </row>
    <row r="2" ht="19.5" customHeight="1" spans="1:5">
      <c r="A2" s="49"/>
      <c r="B2" s="49"/>
      <c r="C2" s="49"/>
      <c r="D2" s="49"/>
      <c r="E2" s="49"/>
    </row>
    <row r="3" ht="19.5" customHeight="1" spans="1:5">
      <c r="A3" s="49"/>
      <c r="B3" s="49"/>
      <c r="C3" s="49"/>
      <c r="D3" s="49"/>
      <c r="E3" s="49"/>
    </row>
    <row r="4" ht="19.5" customHeight="1" spans="1:5">
      <c r="A4" s="49"/>
      <c r="B4" s="49"/>
      <c r="C4" s="49"/>
      <c r="D4" s="49"/>
      <c r="E4" s="49"/>
    </row>
    <row r="5" ht="19.5" customHeight="1" spans="1:5">
      <c r="A5" s="49"/>
      <c r="B5" s="49"/>
      <c r="C5" s="49"/>
      <c r="D5" s="49"/>
      <c r="E5" s="49"/>
    </row>
    <row r="6" ht="19.5" customHeight="1" spans="1:5">
      <c r="A6" s="49"/>
      <c r="B6" s="49"/>
      <c r="C6" s="49"/>
      <c r="D6" s="49"/>
      <c r="E6" s="49"/>
    </row>
    <row r="7" ht="19.5" customHeight="1" spans="1:5">
      <c r="A7" s="49"/>
      <c r="B7" s="49"/>
      <c r="C7" s="49"/>
      <c r="D7" s="49"/>
      <c r="E7" s="49"/>
    </row>
    <row r="8" ht="19.5" customHeight="1" spans="1:5">
      <c r="A8" s="49"/>
      <c r="B8" s="49"/>
      <c r="C8" s="49"/>
      <c r="D8" s="49"/>
      <c r="E8" s="49"/>
    </row>
    <row r="9" ht="42" customHeight="1" spans="1:5">
      <c r="A9" s="50" t="s">
        <v>177</v>
      </c>
      <c r="B9" s="50"/>
      <c r="C9" s="50"/>
      <c r="D9" s="50"/>
      <c r="E9" s="50"/>
    </row>
    <row r="10" ht="19.5" customHeight="1" spans="1:5">
      <c r="A10" s="49"/>
      <c r="B10" s="49"/>
      <c r="C10" s="49"/>
      <c r="D10" s="49"/>
      <c r="E10" s="49"/>
    </row>
    <row r="11" ht="19.5" customHeight="1" spans="1:5">
      <c r="A11" s="49"/>
      <c r="B11" s="49"/>
      <c r="C11" s="49"/>
      <c r="D11" s="49"/>
      <c r="E11" s="49"/>
    </row>
    <row r="12" ht="19.5" customHeight="1" spans="1:5">
      <c r="A12" s="49"/>
      <c r="B12" s="49"/>
      <c r="C12" s="49"/>
      <c r="D12" s="49"/>
      <c r="E12" s="49"/>
    </row>
    <row r="13" ht="19.5" customHeight="1" spans="1:5">
      <c r="A13" s="49"/>
      <c r="B13" s="49"/>
      <c r="C13" s="49"/>
      <c r="D13" s="49"/>
      <c r="E13" s="49"/>
    </row>
    <row r="14" ht="19.5" customHeight="1" spans="1:5">
      <c r="A14" s="49"/>
      <c r="B14" s="49"/>
      <c r="C14" s="49"/>
      <c r="D14" s="49"/>
      <c r="E14" s="49"/>
    </row>
    <row r="15" ht="19.5" customHeight="1" spans="1:5">
      <c r="A15" s="49"/>
      <c r="B15" s="49"/>
      <c r="C15" s="49"/>
      <c r="D15" s="49"/>
      <c r="E15" s="49"/>
    </row>
    <row r="16" ht="19.5" customHeight="1" spans="1:5">
      <c r="A16" s="49"/>
      <c r="B16" s="49"/>
      <c r="C16" s="49"/>
      <c r="D16" s="49"/>
      <c r="E16" s="49"/>
    </row>
    <row r="17" ht="19.5" customHeight="1" spans="1:5">
      <c r="A17" s="49"/>
      <c r="B17" s="49"/>
      <c r="C17" s="49"/>
      <c r="D17" s="49"/>
      <c r="E17" s="49"/>
    </row>
    <row r="18" ht="19.5" customHeight="1" spans="1:5">
      <c r="A18" s="49"/>
      <c r="B18" s="49"/>
      <c r="C18" s="49"/>
      <c r="D18" s="49"/>
      <c r="E18" s="49"/>
    </row>
    <row r="19" ht="19.5" customHeight="1" spans="1:5">
      <c r="A19" s="49"/>
      <c r="B19" s="49"/>
      <c r="C19" s="49"/>
      <c r="D19" s="49"/>
      <c r="E19" s="49"/>
    </row>
    <row r="20" ht="19.5" customHeight="1" spans="1:5">
      <c r="A20" s="49"/>
      <c r="B20" s="49"/>
      <c r="C20" s="49"/>
      <c r="D20" s="49"/>
      <c r="E20" s="49"/>
    </row>
  </sheetData>
  <sheetProtection autoFilter="0" objects="1"/>
  <mergeCells count="1">
    <mergeCell ref="A9:E9"/>
  </mergeCell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2"/>
  <sheetViews>
    <sheetView showGridLines="0" showZeros="0" defaultGridColor="0" colorId="8" workbookViewId="0">
      <selection activeCell="A1" sqref="A1:H1"/>
    </sheetView>
  </sheetViews>
  <sheetFormatPr defaultColWidth="12.125" defaultRowHeight="16.9" customHeight="1" outlineLevelCol="7"/>
  <cols>
    <col min="1" max="1" width="33.5" style="1" customWidth="1"/>
    <col min="2" max="4" width="16.75" style="1" customWidth="1"/>
    <col min="5" max="5" width="33.5" style="1" customWidth="1"/>
    <col min="6" max="8" width="16.75" style="1" customWidth="1"/>
  </cols>
  <sheetData>
    <row r="1" ht="36.75" customHeight="1" spans="1:8">
      <c r="A1" s="22" t="str">
        <f>'##BASEINFO'!$B$2&amp;"度"&amp;'##BASEINFO'!$B$7&amp;"乡镇一般公共预算收支决算录入表"</f>
        <v>2024年度凤翔区乡镇一般公共预算收支决算录入表</v>
      </c>
      <c r="B1" s="22"/>
      <c r="C1" s="22"/>
      <c r="D1" s="22"/>
      <c r="E1" s="22"/>
      <c r="F1" s="22"/>
      <c r="G1" s="22"/>
      <c r="H1" s="22"/>
    </row>
    <row r="2" ht="17.25" customHeight="1" spans="1:8">
      <c r="A2" s="23" t="s">
        <v>176</v>
      </c>
      <c r="B2" s="23"/>
      <c r="C2" s="23"/>
      <c r="D2" s="23"/>
      <c r="E2" s="23"/>
      <c r="F2" s="23"/>
      <c r="G2" s="23"/>
      <c r="H2" s="23"/>
    </row>
    <row r="3" ht="17.25" customHeight="1" spans="1:8">
      <c r="A3" s="23" t="str">
        <f>"单位："&amp;'##BASEINFO'!$B$19</f>
        <v>单位：万元</v>
      </c>
      <c r="B3" s="23"/>
      <c r="C3" s="23"/>
      <c r="D3" s="23"/>
      <c r="E3" s="23"/>
      <c r="F3" s="23"/>
      <c r="G3" s="23"/>
      <c r="H3" s="23"/>
    </row>
    <row r="4" ht="27.75" customHeight="1" spans="1:8">
      <c r="A4" s="5" t="s">
        <v>2692</v>
      </c>
      <c r="B4" s="5" t="s">
        <v>1868</v>
      </c>
      <c r="C4" s="5" t="s">
        <v>183</v>
      </c>
      <c r="D4" s="5" t="s">
        <v>2857</v>
      </c>
      <c r="E4" s="5" t="s">
        <v>2692</v>
      </c>
      <c r="F4" s="5" t="s">
        <v>1868</v>
      </c>
      <c r="G4" s="5" t="s">
        <v>183</v>
      </c>
      <c r="H4" s="5" t="s">
        <v>2857</v>
      </c>
    </row>
    <row r="5" ht="17.25" customHeight="1" spans="1:8">
      <c r="A5" s="42" t="s">
        <v>2858</v>
      </c>
      <c r="B5" s="9">
        <f>SUM(B6:B20)</f>
        <v>0</v>
      </c>
      <c r="C5" s="9">
        <f>SUM(C6:C20)</f>
        <v>0</v>
      </c>
      <c r="D5" s="9">
        <f>SUM(D6:D20)</f>
        <v>0</v>
      </c>
      <c r="E5" s="8" t="s">
        <v>2859</v>
      </c>
      <c r="F5" s="10"/>
      <c r="G5" s="10"/>
      <c r="H5" s="10"/>
    </row>
    <row r="6" ht="17.25" customHeight="1" spans="1:8">
      <c r="A6" s="8" t="s">
        <v>2860</v>
      </c>
      <c r="B6" s="10"/>
      <c r="C6" s="10"/>
      <c r="D6" s="10"/>
      <c r="E6" s="8" t="s">
        <v>2861</v>
      </c>
      <c r="F6" s="10"/>
      <c r="G6" s="10"/>
      <c r="H6" s="10"/>
    </row>
    <row r="7" ht="17.25" customHeight="1" spans="1:8">
      <c r="A7" s="8" t="s">
        <v>2862</v>
      </c>
      <c r="B7" s="10"/>
      <c r="C7" s="10"/>
      <c r="D7" s="10"/>
      <c r="E7" s="8" t="s">
        <v>2863</v>
      </c>
      <c r="F7" s="10"/>
      <c r="G7" s="10"/>
      <c r="H7" s="10"/>
    </row>
    <row r="8" ht="17.25" customHeight="1" spans="1:8">
      <c r="A8" s="8" t="s">
        <v>2864</v>
      </c>
      <c r="B8" s="10"/>
      <c r="C8" s="10"/>
      <c r="D8" s="10"/>
      <c r="E8" s="8" t="s">
        <v>2865</v>
      </c>
      <c r="F8" s="10"/>
      <c r="G8" s="10"/>
      <c r="H8" s="10"/>
    </row>
    <row r="9" ht="17.25" customHeight="1" spans="1:8">
      <c r="A9" s="8" t="s">
        <v>2866</v>
      </c>
      <c r="B9" s="10"/>
      <c r="C9" s="10"/>
      <c r="D9" s="10"/>
      <c r="E9" s="8" t="s">
        <v>2867</v>
      </c>
      <c r="F9" s="10"/>
      <c r="G9" s="10"/>
      <c r="H9" s="10"/>
    </row>
    <row r="10" ht="17.25" customHeight="1" spans="1:8">
      <c r="A10" s="8" t="s">
        <v>2868</v>
      </c>
      <c r="B10" s="10"/>
      <c r="C10" s="10"/>
      <c r="D10" s="10"/>
      <c r="E10" s="8" t="s">
        <v>2869</v>
      </c>
      <c r="F10" s="10"/>
      <c r="G10" s="10"/>
      <c r="H10" s="10"/>
    </row>
    <row r="11" ht="17.25" customHeight="1" spans="1:8">
      <c r="A11" s="8" t="s">
        <v>2870</v>
      </c>
      <c r="B11" s="10"/>
      <c r="C11" s="10"/>
      <c r="D11" s="10"/>
      <c r="E11" s="8" t="s">
        <v>2871</v>
      </c>
      <c r="F11" s="10"/>
      <c r="G11" s="10"/>
      <c r="H11" s="10"/>
    </row>
    <row r="12" ht="17.25" customHeight="1" spans="1:8">
      <c r="A12" s="8" t="s">
        <v>2872</v>
      </c>
      <c r="B12" s="10"/>
      <c r="C12" s="10"/>
      <c r="D12" s="10"/>
      <c r="E12" s="8" t="s">
        <v>2873</v>
      </c>
      <c r="F12" s="10"/>
      <c r="G12" s="10"/>
      <c r="H12" s="10"/>
    </row>
    <row r="13" ht="17.25" customHeight="1" spans="1:8">
      <c r="A13" s="8" t="s">
        <v>2874</v>
      </c>
      <c r="B13" s="10"/>
      <c r="C13" s="10"/>
      <c r="D13" s="10"/>
      <c r="E13" s="8" t="s">
        <v>2875</v>
      </c>
      <c r="F13" s="10"/>
      <c r="G13" s="10"/>
      <c r="H13" s="10"/>
    </row>
    <row r="14" ht="17.25" customHeight="1" spans="1:8">
      <c r="A14" s="8" t="s">
        <v>2876</v>
      </c>
      <c r="B14" s="10"/>
      <c r="C14" s="10"/>
      <c r="D14" s="10"/>
      <c r="E14" s="8" t="s">
        <v>2877</v>
      </c>
      <c r="F14" s="10"/>
      <c r="G14" s="10"/>
      <c r="H14" s="10"/>
    </row>
    <row r="15" ht="17.25" customHeight="1" spans="1:8">
      <c r="A15" s="8" t="s">
        <v>2878</v>
      </c>
      <c r="B15" s="10"/>
      <c r="C15" s="10"/>
      <c r="D15" s="10"/>
      <c r="E15" s="8" t="s">
        <v>2879</v>
      </c>
      <c r="F15" s="10"/>
      <c r="G15" s="10"/>
      <c r="H15" s="10"/>
    </row>
    <row r="16" ht="17.25" customHeight="1" spans="1:8">
      <c r="A16" s="8" t="s">
        <v>2880</v>
      </c>
      <c r="B16" s="10"/>
      <c r="C16" s="10"/>
      <c r="D16" s="10"/>
      <c r="E16" s="8" t="s">
        <v>2881</v>
      </c>
      <c r="F16" s="10"/>
      <c r="G16" s="10"/>
      <c r="H16" s="10"/>
    </row>
    <row r="17" ht="17.25" customHeight="1" spans="1:8">
      <c r="A17" s="8" t="s">
        <v>2882</v>
      </c>
      <c r="B17" s="10"/>
      <c r="C17" s="10"/>
      <c r="D17" s="10"/>
      <c r="E17" s="8" t="s">
        <v>2883</v>
      </c>
      <c r="F17" s="10"/>
      <c r="G17" s="10"/>
      <c r="H17" s="10"/>
    </row>
    <row r="18" ht="17.25" customHeight="1" spans="1:8">
      <c r="A18" s="8" t="s">
        <v>2884</v>
      </c>
      <c r="B18" s="10"/>
      <c r="C18" s="10"/>
      <c r="D18" s="10"/>
      <c r="E18" s="8" t="s">
        <v>2885</v>
      </c>
      <c r="F18" s="10"/>
      <c r="G18" s="10"/>
      <c r="H18" s="10"/>
    </row>
    <row r="19" ht="17.25" customHeight="1" spans="1:8">
      <c r="A19" s="8" t="s">
        <v>2886</v>
      </c>
      <c r="B19" s="10"/>
      <c r="C19" s="10"/>
      <c r="D19" s="10"/>
      <c r="E19" s="8" t="s">
        <v>2887</v>
      </c>
      <c r="F19" s="10"/>
      <c r="G19" s="10"/>
      <c r="H19" s="10"/>
    </row>
    <row r="20" ht="17.25" customHeight="1" spans="1:8">
      <c r="A20" s="8" t="s">
        <v>2888</v>
      </c>
      <c r="B20" s="10"/>
      <c r="C20" s="10"/>
      <c r="D20" s="10"/>
      <c r="E20" s="8" t="s">
        <v>2889</v>
      </c>
      <c r="F20" s="10"/>
      <c r="G20" s="10"/>
      <c r="H20" s="10"/>
    </row>
    <row r="21" ht="17.25" customHeight="1" spans="1:8">
      <c r="A21" s="42" t="s">
        <v>2890</v>
      </c>
      <c r="B21" s="9">
        <f>SUM(B22:B29)</f>
        <v>0</v>
      </c>
      <c r="C21" s="9">
        <f>SUM(C22:C29)</f>
        <v>0</v>
      </c>
      <c r="D21" s="9">
        <f>SUM(D22:D29)</f>
        <v>0</v>
      </c>
      <c r="E21" s="8" t="s">
        <v>2891</v>
      </c>
      <c r="F21" s="10"/>
      <c r="G21" s="10"/>
      <c r="H21" s="10"/>
    </row>
    <row r="22" ht="17.25" customHeight="1" spans="1:8">
      <c r="A22" s="8" t="s">
        <v>2892</v>
      </c>
      <c r="B22" s="10"/>
      <c r="C22" s="10"/>
      <c r="D22" s="10"/>
      <c r="E22" s="8" t="s">
        <v>2893</v>
      </c>
      <c r="F22" s="10"/>
      <c r="G22" s="10"/>
      <c r="H22" s="10"/>
    </row>
    <row r="23" ht="17.25" customHeight="1" spans="1:8">
      <c r="A23" s="8" t="s">
        <v>2894</v>
      </c>
      <c r="B23" s="10"/>
      <c r="C23" s="10"/>
      <c r="D23" s="10"/>
      <c r="E23" s="8" t="s">
        <v>2895</v>
      </c>
      <c r="F23" s="43"/>
      <c r="G23" s="10"/>
      <c r="H23" s="10"/>
    </row>
    <row r="24" ht="17.25" customHeight="1" spans="1:8">
      <c r="A24" s="8" t="s">
        <v>2896</v>
      </c>
      <c r="B24" s="10"/>
      <c r="C24" s="10"/>
      <c r="D24" s="10"/>
      <c r="E24" s="44" t="s">
        <v>2897</v>
      </c>
      <c r="F24" s="10"/>
      <c r="G24" s="40"/>
      <c r="H24" s="10"/>
    </row>
    <row r="25" ht="17.25" customHeight="1" spans="1:8">
      <c r="A25" s="8" t="s">
        <v>2898</v>
      </c>
      <c r="B25" s="10"/>
      <c r="C25" s="10"/>
      <c r="D25" s="10"/>
      <c r="E25" s="8" t="s">
        <v>2899</v>
      </c>
      <c r="F25" s="20"/>
      <c r="G25" s="10"/>
      <c r="H25" s="10"/>
    </row>
    <row r="26" ht="17.25" customHeight="1" spans="1:8">
      <c r="A26" s="8" t="s">
        <v>2900</v>
      </c>
      <c r="B26" s="10"/>
      <c r="C26" s="10"/>
      <c r="D26" s="10"/>
      <c r="E26" s="8" t="s">
        <v>2901</v>
      </c>
      <c r="F26" s="10"/>
      <c r="G26" s="10"/>
      <c r="H26" s="10"/>
    </row>
    <row r="27" ht="17.25" customHeight="1" spans="1:8">
      <c r="A27" s="8" t="s">
        <v>2902</v>
      </c>
      <c r="B27" s="10"/>
      <c r="C27" s="10"/>
      <c r="D27" s="10"/>
      <c r="E27" s="8" t="s">
        <v>2903</v>
      </c>
      <c r="F27" s="10"/>
      <c r="G27" s="10"/>
      <c r="H27" s="10"/>
    </row>
    <row r="28" ht="17.25" customHeight="1" spans="1:8">
      <c r="A28" s="8" t="s">
        <v>2904</v>
      </c>
      <c r="B28" s="10"/>
      <c r="C28" s="10"/>
      <c r="D28" s="10"/>
      <c r="E28" s="8" t="s">
        <v>2905</v>
      </c>
      <c r="F28" s="10"/>
      <c r="G28" s="10"/>
      <c r="H28" s="10"/>
    </row>
    <row r="29" ht="17.25" customHeight="1" spans="1:8">
      <c r="A29" s="8" t="s">
        <v>2045</v>
      </c>
      <c r="B29" s="10"/>
      <c r="C29" s="10"/>
      <c r="D29" s="10"/>
      <c r="E29" s="8" t="s">
        <v>2906</v>
      </c>
      <c r="F29" s="10"/>
      <c r="G29" s="10"/>
      <c r="H29" s="10"/>
    </row>
    <row r="30" ht="17.25" customHeight="1" spans="1:8">
      <c r="A30" s="5" t="s">
        <v>184</v>
      </c>
      <c r="B30" s="9">
        <f>B5+B21</f>
        <v>0</v>
      </c>
      <c r="C30" s="9">
        <f>C5+C21</f>
        <v>0</v>
      </c>
      <c r="D30" s="9">
        <f>D5+D21</f>
        <v>0</v>
      </c>
      <c r="E30" s="5" t="s">
        <v>851</v>
      </c>
      <c r="F30" s="9">
        <f>SUM(F5:F29)</f>
        <v>0</v>
      </c>
      <c r="G30" s="9">
        <f>SUM(G5:G29)</f>
        <v>0</v>
      </c>
      <c r="H30" s="9">
        <f>SUM(H5:H29)</f>
        <v>0</v>
      </c>
    </row>
    <row r="31" ht="17.25" customHeight="1" spans="1:8">
      <c r="A31" s="42" t="s">
        <v>1935</v>
      </c>
      <c r="B31" s="45"/>
      <c r="C31" s="10"/>
      <c r="D31" s="10"/>
      <c r="E31" s="42" t="s">
        <v>2047</v>
      </c>
      <c r="F31" s="45"/>
      <c r="G31" s="10"/>
      <c r="H31" s="10"/>
    </row>
    <row r="32" ht="17.25" customHeight="1" spans="1:8">
      <c r="A32" s="42" t="s">
        <v>2052</v>
      </c>
      <c r="B32" s="45"/>
      <c r="C32" s="19"/>
      <c r="D32" s="19"/>
      <c r="E32" s="42"/>
      <c r="F32" s="25"/>
      <c r="G32" s="25"/>
      <c r="H32" s="25"/>
    </row>
    <row r="33" ht="17.25" customHeight="1" spans="1:8">
      <c r="A33" s="42" t="s">
        <v>2053</v>
      </c>
      <c r="B33" s="45"/>
      <c r="C33" s="19"/>
      <c r="D33" s="19"/>
      <c r="E33" s="42"/>
      <c r="F33" s="25"/>
      <c r="G33" s="25"/>
      <c r="H33" s="25"/>
    </row>
    <row r="34" ht="17.25" customHeight="1" spans="1:8">
      <c r="A34" s="42" t="s">
        <v>2161</v>
      </c>
      <c r="B34" s="45"/>
      <c r="C34" s="10"/>
      <c r="D34" s="10"/>
      <c r="E34" s="42" t="s">
        <v>2055</v>
      </c>
      <c r="F34" s="45"/>
      <c r="G34" s="10"/>
      <c r="H34" s="10"/>
    </row>
    <row r="35" ht="17.25" customHeight="1" spans="1:8">
      <c r="A35" s="42" t="s">
        <v>2907</v>
      </c>
      <c r="B35" s="45"/>
      <c r="C35" s="10"/>
      <c r="D35" s="10"/>
      <c r="E35" s="42" t="s">
        <v>2063</v>
      </c>
      <c r="F35" s="45"/>
      <c r="G35" s="10"/>
      <c r="H35" s="10"/>
    </row>
    <row r="36" ht="17.25" customHeight="1" spans="1:8">
      <c r="A36" s="42"/>
      <c r="B36" s="25"/>
      <c r="C36" s="25"/>
      <c r="D36" s="25"/>
      <c r="E36" s="42" t="s">
        <v>2087</v>
      </c>
      <c r="F36" s="45"/>
      <c r="G36" s="10"/>
      <c r="H36" s="10"/>
    </row>
    <row r="37" ht="17.25" customHeight="1" spans="1:8">
      <c r="A37" s="42" t="s">
        <v>2092</v>
      </c>
      <c r="B37" s="45"/>
      <c r="C37" s="43"/>
      <c r="D37" s="10"/>
      <c r="E37" s="42" t="s">
        <v>2093</v>
      </c>
      <c r="F37" s="45"/>
      <c r="G37" s="10"/>
      <c r="H37" s="10"/>
    </row>
    <row r="38" ht="17.25" customHeight="1" spans="1:8">
      <c r="A38" s="46" t="s">
        <v>2094</v>
      </c>
      <c r="B38" s="47"/>
      <c r="C38" s="10"/>
      <c r="D38" s="40"/>
      <c r="E38" s="48" t="s">
        <v>2095</v>
      </c>
      <c r="F38" s="45"/>
      <c r="G38" s="10"/>
      <c r="H38" s="10"/>
    </row>
    <row r="39" ht="17.25" customHeight="1" spans="1:8">
      <c r="A39" s="42"/>
      <c r="B39" s="25"/>
      <c r="C39" s="32"/>
      <c r="D39" s="25"/>
      <c r="E39" s="42" t="s">
        <v>2132</v>
      </c>
      <c r="F39" s="45"/>
      <c r="G39" s="10"/>
      <c r="H39" s="10"/>
    </row>
    <row r="40" ht="17.25" customHeight="1" spans="1:8">
      <c r="A40" s="42"/>
      <c r="B40" s="25"/>
      <c r="C40" s="25"/>
      <c r="D40" s="25"/>
      <c r="E40" s="42" t="s">
        <v>2133</v>
      </c>
      <c r="F40" s="45"/>
      <c r="G40" s="9">
        <f>C42-G30-G31-G34-G35-G36-G37-G38-G39</f>
        <v>0</v>
      </c>
      <c r="H40" s="9">
        <f>D42-H30-H31-H34-H35-H36-H37-H38-H39</f>
        <v>0</v>
      </c>
    </row>
    <row r="41" ht="17.25" customHeight="1" spans="1:8">
      <c r="A41" s="42"/>
      <c r="B41" s="25"/>
      <c r="C41" s="25"/>
      <c r="D41" s="25"/>
      <c r="E41" s="8" t="s">
        <v>2908</v>
      </c>
      <c r="F41" s="45"/>
      <c r="G41" s="10"/>
      <c r="H41" s="10"/>
    </row>
    <row r="42" ht="17.25" customHeight="1" spans="1:8">
      <c r="A42" s="5" t="s">
        <v>2136</v>
      </c>
      <c r="B42" s="45"/>
      <c r="C42" s="9">
        <f>SUM(C30:C35,C37:C38)</f>
        <v>0</v>
      </c>
      <c r="D42" s="9">
        <f>SUM(D30:D35,D37:D38)</f>
        <v>0</v>
      </c>
      <c r="E42" s="5" t="s">
        <v>2137</v>
      </c>
      <c r="F42" s="45"/>
      <c r="G42" s="9">
        <f>SUM(G30:G31,G34:G40)</f>
        <v>0</v>
      </c>
      <c r="H42" s="9">
        <f>SUM(H30:H31,H34:H40)</f>
        <v>0</v>
      </c>
    </row>
  </sheetData>
  <sheetProtection autoFilter="0" objects="1"/>
  <mergeCells count="3">
    <mergeCell ref="A1:H1"/>
    <mergeCell ref="A2:H2"/>
    <mergeCell ref="A3:H3"/>
  </mergeCells>
  <dataValidations count="1">
    <dataValidation type="decimal" operator="between" allowBlank="1" showInputMessage="1" showErrorMessage="1" sqref="G31:H31 C42:D42 B5:D30 C31:D35 F5:H30 C37:D38 G34:H4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showGridLines="0" showZeros="0" defaultGridColor="0" colorId="8" workbookViewId="0">
      <selection activeCell="A1" sqref="A1:H1"/>
    </sheetView>
  </sheetViews>
  <sheetFormatPr defaultColWidth="12.125" defaultRowHeight="15.6" customHeight="1" outlineLevelCol="7"/>
  <cols>
    <col min="1" max="1" width="33.25" style="1" customWidth="1"/>
    <col min="2" max="4" width="13.25" style="1" customWidth="1"/>
    <col min="5" max="5" width="33.75" style="1" customWidth="1"/>
    <col min="6" max="6" width="13.125" style="1" customWidth="1"/>
    <col min="7" max="8" width="13.25" style="1" customWidth="1"/>
  </cols>
  <sheetData>
    <row r="1" ht="36" customHeight="1" spans="1:8">
      <c r="A1" s="22" t="str">
        <f>'##BASEINFO'!$B$2&amp;"度"&amp;'##BASEINFO'!$B$7&amp;"乡镇政府性基金预算收支决算录入表"</f>
        <v>2024年度凤翔区乡镇政府性基金预算收支决算录入表</v>
      </c>
      <c r="B1" s="22"/>
      <c r="C1" s="22"/>
      <c r="D1" s="22"/>
      <c r="E1" s="22"/>
      <c r="F1" s="22"/>
      <c r="G1" s="22"/>
      <c r="H1" s="22"/>
    </row>
    <row r="2" ht="17.25" customHeight="1" spans="1:8">
      <c r="A2" s="23" t="s">
        <v>178</v>
      </c>
      <c r="B2" s="23"/>
      <c r="C2" s="23"/>
      <c r="D2" s="23"/>
      <c r="E2" s="23"/>
      <c r="F2" s="23"/>
      <c r="G2" s="23"/>
      <c r="H2" s="23"/>
    </row>
    <row r="3" ht="17.25" customHeight="1" spans="1:8">
      <c r="A3" s="23" t="str">
        <f>"单位："&amp;'##BASEINFO'!$B$19</f>
        <v>单位：万元</v>
      </c>
      <c r="B3" s="23"/>
      <c r="C3" s="23"/>
      <c r="D3" s="23"/>
      <c r="E3" s="23"/>
      <c r="F3" s="23"/>
      <c r="G3" s="23"/>
      <c r="H3" s="23"/>
    </row>
    <row r="4" s="1" customFormat="1" ht="34.5" customHeight="1" spans="1:8">
      <c r="A4" s="27" t="s">
        <v>1933</v>
      </c>
      <c r="B4" s="27" t="s">
        <v>1868</v>
      </c>
      <c r="C4" s="27" t="s">
        <v>183</v>
      </c>
      <c r="D4" s="28" t="s">
        <v>2857</v>
      </c>
      <c r="E4" s="5" t="s">
        <v>1933</v>
      </c>
      <c r="F4" s="5" t="s">
        <v>1868</v>
      </c>
      <c r="G4" s="5" t="s">
        <v>183</v>
      </c>
      <c r="H4" s="24" t="s">
        <v>2857</v>
      </c>
    </row>
    <row r="5" ht="17.25" customHeight="1" spans="1:8">
      <c r="A5" s="11" t="s">
        <v>2579</v>
      </c>
      <c r="B5" s="10"/>
      <c r="C5" s="10"/>
      <c r="D5" s="10"/>
      <c r="E5" s="29" t="s">
        <v>2580</v>
      </c>
      <c r="F5" s="10"/>
      <c r="G5" s="10"/>
      <c r="H5" s="10"/>
    </row>
    <row r="6" ht="17.25" customHeight="1" spans="1:8">
      <c r="A6" s="11" t="s">
        <v>2582</v>
      </c>
      <c r="B6" s="10"/>
      <c r="C6" s="10"/>
      <c r="D6" s="10"/>
      <c r="E6" s="29" t="s">
        <v>2583</v>
      </c>
      <c r="F6" s="10"/>
      <c r="G6" s="10"/>
      <c r="H6" s="10"/>
    </row>
    <row r="7" ht="17.25" customHeight="1" spans="1:8">
      <c r="A7" s="11" t="s">
        <v>2585</v>
      </c>
      <c r="B7" s="10"/>
      <c r="C7" s="10"/>
      <c r="D7" s="10"/>
      <c r="E7" s="29" t="s">
        <v>2586</v>
      </c>
      <c r="F7" s="10"/>
      <c r="G7" s="10"/>
      <c r="H7" s="10"/>
    </row>
    <row r="8" ht="17.25" customHeight="1" spans="1:8">
      <c r="A8" s="11" t="s">
        <v>2588</v>
      </c>
      <c r="B8" s="10"/>
      <c r="C8" s="10"/>
      <c r="D8" s="10"/>
      <c r="E8" s="29" t="s">
        <v>2589</v>
      </c>
      <c r="F8" s="10"/>
      <c r="G8" s="10"/>
      <c r="H8" s="10"/>
    </row>
    <row r="9" ht="17.25" customHeight="1" spans="1:8">
      <c r="A9" s="11" t="s">
        <v>2591</v>
      </c>
      <c r="B9" s="10"/>
      <c r="C9" s="10"/>
      <c r="D9" s="10"/>
      <c r="E9" s="30" t="s">
        <v>2592</v>
      </c>
      <c r="F9" s="10"/>
      <c r="G9" s="10"/>
      <c r="H9" s="10"/>
    </row>
    <row r="10" ht="17.25" customHeight="1" spans="1:8">
      <c r="A10" s="11" t="s">
        <v>2612</v>
      </c>
      <c r="B10" s="10"/>
      <c r="C10" s="10"/>
      <c r="D10" s="10"/>
      <c r="E10" s="30" t="s">
        <v>2613</v>
      </c>
      <c r="F10" s="10"/>
      <c r="G10" s="10"/>
      <c r="H10" s="10"/>
    </row>
    <row r="11" ht="17.25" customHeight="1" spans="1:8">
      <c r="A11" s="11" t="s">
        <v>2639</v>
      </c>
      <c r="B11" s="10"/>
      <c r="C11" s="10"/>
      <c r="D11" s="10"/>
      <c r="E11" s="30" t="s">
        <v>2640</v>
      </c>
      <c r="F11" s="10"/>
      <c r="G11" s="10"/>
      <c r="H11" s="10"/>
    </row>
    <row r="12" ht="17.25" customHeight="1" spans="1:8">
      <c r="A12" s="11" t="s">
        <v>2909</v>
      </c>
      <c r="B12" s="10"/>
      <c r="C12" s="10"/>
      <c r="D12" s="10"/>
      <c r="E12" s="30" t="s">
        <v>2643</v>
      </c>
      <c r="F12" s="10"/>
      <c r="G12" s="10"/>
      <c r="H12" s="10"/>
    </row>
    <row r="13" ht="17.25" customHeight="1" spans="1:8">
      <c r="A13" s="31"/>
      <c r="B13" s="32"/>
      <c r="C13" s="32"/>
      <c r="D13" s="32"/>
      <c r="E13" s="30" t="s">
        <v>2910</v>
      </c>
      <c r="F13" s="10"/>
      <c r="G13" s="10"/>
      <c r="H13" s="10"/>
    </row>
    <row r="14" ht="17.25" customHeight="1" spans="1:8">
      <c r="A14" s="5" t="s">
        <v>2204</v>
      </c>
      <c r="B14" s="9">
        <f>SUM(B5:B12)</f>
        <v>0</v>
      </c>
      <c r="C14" s="9">
        <f>SUM(C5:C12)</f>
        <v>0</v>
      </c>
      <c r="D14" s="9">
        <f>SUM(D5:D12)</f>
        <v>0</v>
      </c>
      <c r="E14" s="33" t="s">
        <v>2276</v>
      </c>
      <c r="F14" s="9">
        <f>SUM(F5:F13)</f>
        <v>0</v>
      </c>
      <c r="G14" s="9">
        <f>SUM(G5:G13)</f>
        <v>0</v>
      </c>
      <c r="H14" s="9">
        <f>SUM(H5:H13)</f>
        <v>0</v>
      </c>
    </row>
    <row r="15" ht="17.25" customHeight="1" spans="1:8">
      <c r="A15" s="26" t="s">
        <v>1935</v>
      </c>
      <c r="B15" s="34"/>
      <c r="C15" s="10"/>
      <c r="D15" s="10"/>
      <c r="E15" s="35" t="s">
        <v>2047</v>
      </c>
      <c r="F15" s="25"/>
      <c r="G15" s="10"/>
      <c r="H15" s="10"/>
    </row>
    <row r="16" ht="17.25" customHeight="1" spans="1:8">
      <c r="A16" s="26" t="s">
        <v>2557</v>
      </c>
      <c r="B16" s="34"/>
      <c r="C16" s="19"/>
      <c r="D16" s="19"/>
      <c r="E16" s="36"/>
      <c r="F16" s="25"/>
      <c r="G16" s="25"/>
      <c r="H16" s="25"/>
    </row>
    <row r="17" ht="17.25" customHeight="1" spans="1:8">
      <c r="A17" s="35" t="s">
        <v>2053</v>
      </c>
      <c r="B17" s="34"/>
      <c r="C17" s="37"/>
      <c r="D17" s="19"/>
      <c r="E17" s="36"/>
      <c r="F17" s="25"/>
      <c r="G17" s="21"/>
      <c r="H17" s="38"/>
    </row>
    <row r="18" ht="17.25" customHeight="1" spans="1:8">
      <c r="A18" s="35" t="s">
        <v>2161</v>
      </c>
      <c r="B18" s="39"/>
      <c r="C18" s="10"/>
      <c r="D18" s="40"/>
      <c r="E18" s="35" t="s">
        <v>2055</v>
      </c>
      <c r="F18" s="25"/>
      <c r="G18" s="10"/>
      <c r="H18" s="10"/>
    </row>
    <row r="19" ht="17.25" customHeight="1" spans="1:8">
      <c r="A19" s="35" t="s">
        <v>2907</v>
      </c>
      <c r="B19" s="34"/>
      <c r="C19" s="20"/>
      <c r="D19" s="10"/>
      <c r="E19" s="35" t="s">
        <v>2063</v>
      </c>
      <c r="F19" s="25"/>
      <c r="G19" s="10"/>
      <c r="H19" s="10"/>
    </row>
    <row r="20" ht="17.25" customHeight="1" spans="1:8">
      <c r="A20" s="35" t="s">
        <v>2558</v>
      </c>
      <c r="B20" s="41"/>
      <c r="C20" s="9">
        <f>C21</f>
        <v>0</v>
      </c>
      <c r="D20" s="9">
        <f>D21</f>
        <v>0</v>
      </c>
      <c r="E20" s="35" t="s">
        <v>2560</v>
      </c>
      <c r="F20" s="41"/>
      <c r="G20" s="9">
        <f>G21</f>
        <v>0</v>
      </c>
      <c r="H20" s="9">
        <f>H21</f>
        <v>0</v>
      </c>
    </row>
    <row r="21" ht="17.25" customHeight="1" spans="1:8">
      <c r="A21" s="36" t="s">
        <v>2687</v>
      </c>
      <c r="B21" s="41"/>
      <c r="C21" s="20"/>
      <c r="D21" s="10"/>
      <c r="E21" s="36" t="s">
        <v>2688</v>
      </c>
      <c r="F21" s="41"/>
      <c r="G21" s="10"/>
      <c r="H21" s="10"/>
    </row>
    <row r="22" ht="17.25" customHeight="1" spans="1:8">
      <c r="A22" s="36"/>
      <c r="B22" s="25"/>
      <c r="C22" s="25"/>
      <c r="D22" s="25"/>
      <c r="E22" s="35" t="s">
        <v>2562</v>
      </c>
      <c r="F22" s="25"/>
      <c r="G22" s="10"/>
      <c r="H22" s="10"/>
    </row>
    <row r="23" ht="17.25" customHeight="1" spans="1:8">
      <c r="A23" s="11"/>
      <c r="B23" s="25"/>
      <c r="C23" s="25"/>
      <c r="D23" s="25"/>
      <c r="E23" s="26" t="s">
        <v>2133</v>
      </c>
      <c r="F23" s="25"/>
      <c r="G23" s="9">
        <f>C24-G14-G15-G18-G19-G20-G22</f>
        <v>0</v>
      </c>
      <c r="H23" s="9">
        <f>D24-H14-H15-H18-H19-H20-H22</f>
        <v>0</v>
      </c>
    </row>
    <row r="24" ht="17.25" customHeight="1" spans="1:8">
      <c r="A24" s="5" t="s">
        <v>2136</v>
      </c>
      <c r="B24" s="34"/>
      <c r="C24" s="9">
        <f>SUM(C14:C20)</f>
        <v>0</v>
      </c>
      <c r="D24" s="9">
        <f>SUM(D14:D20)</f>
        <v>0</v>
      </c>
      <c r="E24" s="5" t="s">
        <v>2137</v>
      </c>
      <c r="F24" s="25"/>
      <c r="G24" s="9">
        <f>SUM(G14:G15,G18:G20,G22:G23)</f>
        <v>0</v>
      </c>
      <c r="H24" s="9">
        <f>SUM(H14:H15,H18:H20,H22:H23)</f>
        <v>0</v>
      </c>
    </row>
  </sheetData>
  <sheetProtection autoFilter="0" objects="1"/>
  <mergeCells count="3">
    <mergeCell ref="A1:H1"/>
    <mergeCell ref="A2:H2"/>
    <mergeCell ref="A3:H3"/>
  </mergeCells>
  <dataValidations count="1">
    <dataValidation type="decimal" operator="between" allowBlank="1" showInputMessage="1" showErrorMessage="1" sqref="B14:D14 G15:H15 C24:D24 B5:D12 C15:D21 F5:H14 G18:H2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showGridLines="0" showZeros="0" defaultGridColor="0" colorId="8" workbookViewId="0">
      <selection activeCell="A1" sqref="A1:H1"/>
    </sheetView>
  </sheetViews>
  <sheetFormatPr defaultColWidth="12.125" defaultRowHeight="15.6" customHeight="1" outlineLevelCol="7"/>
  <cols>
    <col min="1" max="1" width="33.375" style="1" customWidth="1"/>
    <col min="2" max="4" width="16.625" style="1" customWidth="1"/>
    <col min="5" max="5" width="31.625" style="1" customWidth="1"/>
    <col min="6" max="8" width="17" style="1" customWidth="1"/>
  </cols>
  <sheetData>
    <row r="1" ht="37.5" customHeight="1" spans="1:8">
      <c r="A1" s="22" t="str">
        <f>'##BASEINFO'!$B$2&amp;"度"&amp;'##BASEINFO'!$B$7&amp;"乡镇国有资本经营预算收支决算录入表"</f>
        <v>2024年度凤翔区乡镇国有资本经营预算收支决算录入表</v>
      </c>
      <c r="B1" s="22"/>
      <c r="C1" s="22"/>
      <c r="D1" s="22"/>
      <c r="E1" s="22"/>
      <c r="F1" s="22"/>
      <c r="G1" s="22"/>
      <c r="H1" s="22"/>
    </row>
    <row r="2" ht="17.25" customHeight="1" spans="1:8">
      <c r="A2" s="23" t="s">
        <v>179</v>
      </c>
      <c r="B2" s="23"/>
      <c r="C2" s="23"/>
      <c r="D2" s="23"/>
      <c r="E2" s="23"/>
      <c r="F2" s="23"/>
      <c r="G2" s="23"/>
      <c r="H2" s="23"/>
    </row>
    <row r="3" ht="17.25" customHeight="1" spans="1:8">
      <c r="A3" s="23" t="str">
        <f>"单位："&amp;'##BASEINFO'!$B$19</f>
        <v>单位：万元</v>
      </c>
      <c r="B3" s="23"/>
      <c r="C3" s="23"/>
      <c r="D3" s="23"/>
      <c r="E3" s="23"/>
      <c r="F3" s="23"/>
      <c r="G3" s="23"/>
      <c r="H3" s="23"/>
    </row>
    <row r="4" ht="34.5" customHeight="1" spans="1:8">
      <c r="A4" s="5" t="s">
        <v>2692</v>
      </c>
      <c r="B4" s="5" t="s">
        <v>1868</v>
      </c>
      <c r="C4" s="5" t="s">
        <v>183</v>
      </c>
      <c r="D4" s="24" t="s">
        <v>2857</v>
      </c>
      <c r="E4" s="5" t="s">
        <v>2692</v>
      </c>
      <c r="F4" s="5" t="s">
        <v>1868</v>
      </c>
      <c r="G4" s="5" t="s">
        <v>183</v>
      </c>
      <c r="H4" s="24" t="s">
        <v>2857</v>
      </c>
    </row>
    <row r="5" ht="17.25" customHeight="1" spans="1:8">
      <c r="A5" s="11" t="s">
        <v>2911</v>
      </c>
      <c r="B5" s="10"/>
      <c r="C5" s="10"/>
      <c r="D5" s="10"/>
      <c r="E5" s="11" t="s">
        <v>2912</v>
      </c>
      <c r="F5" s="10"/>
      <c r="G5" s="10"/>
      <c r="H5" s="10"/>
    </row>
    <row r="6" ht="17.25" customHeight="1" spans="1:8">
      <c r="A6" s="11" t="s">
        <v>2913</v>
      </c>
      <c r="B6" s="10"/>
      <c r="C6" s="10"/>
      <c r="D6" s="10"/>
      <c r="E6" s="11" t="s">
        <v>2914</v>
      </c>
      <c r="F6" s="10"/>
      <c r="G6" s="10"/>
      <c r="H6" s="10"/>
    </row>
    <row r="7" ht="17.25" customHeight="1" spans="1:8">
      <c r="A7" s="11" t="s">
        <v>2915</v>
      </c>
      <c r="B7" s="10"/>
      <c r="C7" s="10"/>
      <c r="D7" s="10"/>
      <c r="E7" s="11" t="s">
        <v>2916</v>
      </c>
      <c r="F7" s="10"/>
      <c r="G7" s="10"/>
      <c r="H7" s="10"/>
    </row>
    <row r="8" ht="17.25" customHeight="1" spans="1:8">
      <c r="A8" s="11" t="s">
        <v>2917</v>
      </c>
      <c r="B8" s="10"/>
      <c r="C8" s="10"/>
      <c r="D8" s="10"/>
      <c r="E8" s="11" t="s">
        <v>2918</v>
      </c>
      <c r="F8" s="10"/>
      <c r="G8" s="10"/>
      <c r="H8" s="10"/>
    </row>
    <row r="9" ht="17.25" customHeight="1" spans="1:8">
      <c r="A9" s="11" t="s">
        <v>2919</v>
      </c>
      <c r="B9" s="10"/>
      <c r="C9" s="10"/>
      <c r="D9" s="10"/>
      <c r="E9" s="11"/>
      <c r="F9" s="25"/>
      <c r="G9" s="25"/>
      <c r="H9" s="25"/>
    </row>
    <row r="10" ht="17.25" customHeight="1" spans="1:8">
      <c r="A10" s="5" t="s">
        <v>2721</v>
      </c>
      <c r="B10" s="9">
        <f>SUM(B5:B9)</f>
        <v>0</v>
      </c>
      <c r="C10" s="9">
        <f>SUM(C5:C9)</f>
        <v>0</v>
      </c>
      <c r="D10" s="9">
        <f>SUM(D5:D9)</f>
        <v>0</v>
      </c>
      <c r="E10" s="5" t="s">
        <v>2722</v>
      </c>
      <c r="F10" s="9">
        <f>SUM(F5:F8)</f>
        <v>0</v>
      </c>
      <c r="G10" s="9">
        <f>SUM(G5:G8)</f>
        <v>0</v>
      </c>
      <c r="H10" s="9">
        <f>SUM(H5:H8)</f>
        <v>0</v>
      </c>
    </row>
    <row r="11" ht="17.25" customHeight="1" spans="1:8">
      <c r="A11" s="26" t="s">
        <v>1935</v>
      </c>
      <c r="B11" s="25"/>
      <c r="C11" s="10"/>
      <c r="D11" s="10"/>
      <c r="E11" s="26" t="s">
        <v>2047</v>
      </c>
      <c r="F11" s="25"/>
      <c r="G11" s="10"/>
      <c r="H11" s="10"/>
    </row>
    <row r="12" ht="17.25" customHeight="1" spans="1:8">
      <c r="A12" s="26" t="s">
        <v>2053</v>
      </c>
      <c r="B12" s="25"/>
      <c r="C12" s="19"/>
      <c r="D12" s="19"/>
      <c r="E12" s="11"/>
      <c r="F12" s="25"/>
      <c r="G12" s="25"/>
      <c r="H12" s="25"/>
    </row>
    <row r="13" ht="17.25" customHeight="1" spans="1:8">
      <c r="A13" s="11"/>
      <c r="B13" s="25"/>
      <c r="C13" s="25"/>
      <c r="D13" s="25"/>
      <c r="E13" s="26" t="s">
        <v>2055</v>
      </c>
      <c r="F13" s="25"/>
      <c r="G13" s="10"/>
      <c r="H13" s="10"/>
    </row>
    <row r="14" ht="17.25" customHeight="1" spans="1:8">
      <c r="A14" s="11"/>
      <c r="B14" s="25"/>
      <c r="C14" s="25"/>
      <c r="D14" s="25"/>
      <c r="E14" s="26" t="s">
        <v>2133</v>
      </c>
      <c r="F14" s="25"/>
      <c r="G14" s="9">
        <f>C15-G10-G11-G13</f>
        <v>0</v>
      </c>
      <c r="H14" s="9">
        <f>D15-H10-H13-H11</f>
        <v>0</v>
      </c>
    </row>
    <row r="15" ht="17.25" customHeight="1" spans="1:8">
      <c r="A15" s="5" t="s">
        <v>2136</v>
      </c>
      <c r="B15" s="25"/>
      <c r="C15" s="9">
        <f>C10+C11+C12</f>
        <v>0</v>
      </c>
      <c r="D15" s="9">
        <f>D10+D11+D12</f>
        <v>0</v>
      </c>
      <c r="E15" s="5" t="s">
        <v>2137</v>
      </c>
      <c r="F15" s="25"/>
      <c r="G15" s="9">
        <f>G10+G13+G14+G11</f>
        <v>0</v>
      </c>
      <c r="H15" s="9">
        <f>H10+H13+H14+H11</f>
        <v>0</v>
      </c>
    </row>
  </sheetData>
  <sheetProtection autoFilter="0" objects="1"/>
  <mergeCells count="3">
    <mergeCell ref="A1:H1"/>
    <mergeCell ref="A2:H2"/>
    <mergeCell ref="A3:H3"/>
  </mergeCells>
  <dataValidations count="1">
    <dataValidation type="decimal" operator="between" allowBlank="1" showInputMessage="1" showErrorMessage="1" sqref="F10:H10 G11:H11 C15:D15 B5:D10 F5:H8 C11:D12 G13:H15">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showGridLines="0" showZeros="0" defaultGridColor="0" colorId="8" workbookViewId="0">
      <selection activeCell="A1" sqref="A1:F1"/>
    </sheetView>
  </sheetViews>
  <sheetFormatPr defaultColWidth="12.125" defaultRowHeight="15.6" customHeight="1" outlineLevelCol="5"/>
  <cols>
    <col min="1" max="1" width="9.75" style="1" customWidth="1"/>
    <col min="2" max="2" width="13.5" style="1" customWidth="1"/>
    <col min="3" max="3" width="43.75" style="1" customWidth="1"/>
    <col min="4" max="4" width="7.75" style="1" customWidth="1"/>
    <col min="5" max="5" width="37.125" style="1" customWidth="1"/>
  </cols>
  <sheetData>
    <row r="1" ht="33.75" customHeight="1" spans="1:6">
      <c r="A1" s="97" t="s">
        <v>150</v>
      </c>
      <c r="B1" s="97"/>
      <c r="C1" s="97"/>
      <c r="D1" s="97"/>
      <c r="E1" s="97"/>
      <c r="F1" s="97"/>
    </row>
    <row r="2" ht="17.25" customHeight="1" spans="1:6">
      <c r="A2" s="49"/>
      <c r="B2" s="49"/>
      <c r="C2" s="49"/>
      <c r="D2" s="49"/>
      <c r="E2" s="49"/>
      <c r="F2" s="49"/>
    </row>
    <row r="3" ht="17.25" customHeight="1" spans="1:6">
      <c r="A3" s="49"/>
      <c r="B3" s="98" t="s">
        <v>151</v>
      </c>
      <c r="C3" s="98" t="s">
        <v>152</v>
      </c>
      <c r="D3" s="98" t="s">
        <v>153</v>
      </c>
      <c r="E3" s="99"/>
      <c r="F3" s="49"/>
    </row>
    <row r="4" ht="1.5" customHeight="1" spans="1:6">
      <c r="A4" s="49"/>
      <c r="B4" s="100"/>
      <c r="C4" s="100"/>
      <c r="D4" s="101"/>
      <c r="E4" s="102"/>
      <c r="F4" s="49"/>
    </row>
    <row r="5" ht="15.75" hidden="1" customHeight="1" spans="1:6">
      <c r="A5" s="49"/>
      <c r="B5" s="51" t="s">
        <v>1</v>
      </c>
      <c r="C5" s="8" t="s">
        <v>154</v>
      </c>
      <c r="D5" s="103">
        <f>A36+1</f>
        <v>1</v>
      </c>
      <c r="E5" s="104"/>
      <c r="F5" s="49"/>
    </row>
    <row r="6" ht="1.5" customHeight="1" spans="1:6">
      <c r="A6" s="49"/>
      <c r="B6" s="100"/>
      <c r="C6" s="105"/>
      <c r="D6" s="68"/>
      <c r="E6" s="106"/>
      <c r="F6" s="49"/>
    </row>
    <row r="7" ht="17.25" customHeight="1" spans="1:6">
      <c r="A7" s="49"/>
      <c r="B7" s="51" t="s">
        <v>155</v>
      </c>
      <c r="C7" s="8" t="s">
        <v>17</v>
      </c>
      <c r="D7" s="107"/>
      <c r="E7" s="98" t="s">
        <v>156</v>
      </c>
      <c r="F7" s="49"/>
    </row>
    <row r="8" ht="17.25" customHeight="1" spans="1:6">
      <c r="A8" s="49"/>
      <c r="B8" s="51" t="s">
        <v>157</v>
      </c>
      <c r="C8" s="8" t="s">
        <v>22</v>
      </c>
      <c r="D8" s="107"/>
      <c r="E8" s="98"/>
      <c r="F8" s="49"/>
    </row>
    <row r="9" ht="15.75" customHeight="1" spans="1:6">
      <c r="A9" s="49"/>
      <c r="B9" s="51" t="s">
        <v>158</v>
      </c>
      <c r="C9" s="8" t="s">
        <v>27</v>
      </c>
      <c r="D9" s="107"/>
      <c r="E9" s="98"/>
      <c r="F9" s="49"/>
    </row>
    <row r="10" ht="17.25" customHeight="1" spans="1:6">
      <c r="A10" s="49"/>
      <c r="B10" s="51" t="s">
        <v>159</v>
      </c>
      <c r="C10" s="8" t="s">
        <v>32</v>
      </c>
      <c r="D10" s="107"/>
      <c r="E10" s="98"/>
      <c r="F10" s="49"/>
    </row>
    <row r="11" ht="17.25" customHeight="1" spans="1:6">
      <c r="A11" s="49"/>
      <c r="B11" s="51" t="s">
        <v>160</v>
      </c>
      <c r="C11" s="8" t="s">
        <v>36</v>
      </c>
      <c r="D11" s="107"/>
      <c r="E11" s="98"/>
      <c r="F11" s="49"/>
    </row>
    <row r="12" ht="15.75" customHeight="1" spans="1:6">
      <c r="A12" s="49"/>
      <c r="B12" s="51" t="s">
        <v>161</v>
      </c>
      <c r="C12" s="8" t="s">
        <v>41</v>
      </c>
      <c r="D12" s="107"/>
      <c r="E12" s="98"/>
      <c r="F12" s="49"/>
    </row>
    <row r="13" ht="17.25" customHeight="1" spans="1:6">
      <c r="A13" s="49"/>
      <c r="B13" s="51" t="s">
        <v>162</v>
      </c>
      <c r="C13" s="8" t="s">
        <v>46</v>
      </c>
      <c r="D13" s="107"/>
      <c r="E13" s="98"/>
      <c r="F13" s="49"/>
    </row>
    <row r="14" ht="1.5" customHeight="1" spans="1:6">
      <c r="A14" s="49"/>
      <c r="B14" s="100"/>
      <c r="C14" s="105"/>
      <c r="D14" s="68"/>
      <c r="E14" s="108"/>
      <c r="F14" s="49"/>
    </row>
    <row r="15" ht="15.75" customHeight="1" spans="1:6">
      <c r="A15" s="49"/>
      <c r="B15" s="51" t="s">
        <v>163</v>
      </c>
      <c r="C15" s="44" t="s">
        <v>54</v>
      </c>
      <c r="D15" s="107"/>
      <c r="E15" s="98" t="s">
        <v>164</v>
      </c>
      <c r="F15" s="49"/>
    </row>
    <row r="16" ht="15.75" customHeight="1" spans="1:6">
      <c r="A16" s="49"/>
      <c r="B16" s="51" t="s">
        <v>165</v>
      </c>
      <c r="C16" s="44" t="s">
        <v>58</v>
      </c>
      <c r="D16" s="107"/>
      <c r="E16" s="98"/>
      <c r="F16" s="49"/>
    </row>
    <row r="17" ht="17.25" customHeight="1" spans="1:6">
      <c r="A17" s="49"/>
      <c r="B17" s="51" t="s">
        <v>166</v>
      </c>
      <c r="C17" s="8" t="s">
        <v>62</v>
      </c>
      <c r="D17" s="107"/>
      <c r="E17" s="98"/>
      <c r="F17" s="49"/>
    </row>
    <row r="18" ht="17.25" customHeight="1" spans="1:6">
      <c r="A18" s="49"/>
      <c r="B18" s="51" t="s">
        <v>167</v>
      </c>
      <c r="C18" s="44" t="s">
        <v>66</v>
      </c>
      <c r="D18" s="107"/>
      <c r="E18" s="98"/>
      <c r="F18" s="49"/>
    </row>
    <row r="19" ht="17.25" customHeight="1" spans="1:6">
      <c r="A19" s="49"/>
      <c r="B19" s="51" t="s">
        <v>168</v>
      </c>
      <c r="C19" s="8" t="s">
        <v>71</v>
      </c>
      <c r="D19" s="107"/>
      <c r="E19" s="98"/>
      <c r="F19" s="49"/>
    </row>
    <row r="20" ht="17.25" customHeight="1" spans="1:6">
      <c r="A20" s="49"/>
      <c r="B20" s="51" t="s">
        <v>169</v>
      </c>
      <c r="C20" s="8" t="s">
        <v>76</v>
      </c>
      <c r="D20" s="107"/>
      <c r="E20" s="98"/>
      <c r="F20" s="49"/>
    </row>
    <row r="21" ht="1.5" customHeight="1" spans="1:6">
      <c r="A21" s="49"/>
      <c r="B21" s="100"/>
      <c r="C21" s="105"/>
      <c r="D21" s="68"/>
      <c r="E21" s="108"/>
      <c r="F21" s="49"/>
    </row>
    <row r="22" ht="17.25" customHeight="1" spans="1:6">
      <c r="A22" s="49"/>
      <c r="B22" s="51" t="s">
        <v>170</v>
      </c>
      <c r="C22" s="8" t="s">
        <v>85</v>
      </c>
      <c r="D22" s="107"/>
      <c r="E22" s="98" t="s">
        <v>171</v>
      </c>
      <c r="F22" s="49"/>
    </row>
    <row r="23" ht="17.25" customHeight="1" spans="1:6">
      <c r="A23" s="49"/>
      <c r="B23" s="51" t="s">
        <v>172</v>
      </c>
      <c r="C23" s="8" t="s">
        <v>88</v>
      </c>
      <c r="D23" s="107"/>
      <c r="E23" s="98"/>
      <c r="F23" s="49"/>
    </row>
    <row r="24" ht="1.5" customHeight="1" spans="1:6">
      <c r="A24" s="49"/>
      <c r="B24" s="100"/>
      <c r="C24" s="105"/>
      <c r="D24" s="68"/>
      <c r="E24" s="108"/>
      <c r="F24" s="49"/>
    </row>
    <row r="25" ht="17.25" customHeight="1" spans="1:6">
      <c r="A25" s="49"/>
      <c r="B25" s="51" t="s">
        <v>173</v>
      </c>
      <c r="C25" s="8" t="s">
        <v>94</v>
      </c>
      <c r="D25" s="107"/>
      <c r="E25" s="98" t="s">
        <v>91</v>
      </c>
      <c r="F25" s="49"/>
    </row>
    <row r="26" ht="17.25" customHeight="1" spans="1:6">
      <c r="A26" s="49"/>
      <c r="B26" s="51" t="s">
        <v>174</v>
      </c>
      <c r="C26" s="8" t="s">
        <v>97</v>
      </c>
      <c r="D26" s="107"/>
      <c r="E26" s="98"/>
      <c r="F26" s="49"/>
    </row>
    <row r="27" ht="17.25" customHeight="1" spans="1:6">
      <c r="A27" s="49"/>
      <c r="B27" s="51" t="s">
        <v>175</v>
      </c>
      <c r="C27" s="8" t="s">
        <v>100</v>
      </c>
      <c r="D27" s="107"/>
      <c r="E27" s="98"/>
      <c r="F27" s="49"/>
    </row>
    <row r="28" ht="1.5" customHeight="1" spans="1:6">
      <c r="A28" s="49"/>
      <c r="B28" s="109"/>
      <c r="C28" s="110"/>
      <c r="D28" s="111"/>
      <c r="E28" s="112"/>
      <c r="F28" s="49"/>
    </row>
    <row r="29" ht="17.25" customHeight="1" spans="1:6">
      <c r="A29" s="49"/>
      <c r="B29" s="51" t="s">
        <v>176</v>
      </c>
      <c r="C29" s="8" t="s">
        <v>106</v>
      </c>
      <c r="D29" s="107"/>
      <c r="E29" s="113" t="s">
        <v>177</v>
      </c>
      <c r="F29" s="49"/>
    </row>
    <row r="30" ht="17.25" customHeight="1" spans="1:6">
      <c r="A30" s="49"/>
      <c r="B30" s="51" t="s">
        <v>178</v>
      </c>
      <c r="C30" s="8" t="s">
        <v>109</v>
      </c>
      <c r="D30" s="107"/>
      <c r="E30" s="113"/>
      <c r="F30" s="49"/>
    </row>
    <row r="31" ht="17.25" customHeight="1" spans="1:6">
      <c r="A31" s="49"/>
      <c r="B31" s="51" t="s">
        <v>179</v>
      </c>
      <c r="C31" s="8" t="s">
        <v>112</v>
      </c>
      <c r="D31" s="107"/>
      <c r="E31" s="113"/>
      <c r="F31" s="49"/>
    </row>
    <row r="32" ht="17.25" customHeight="1" spans="1:6">
      <c r="A32" s="49"/>
      <c r="B32" s="51" t="s">
        <v>180</v>
      </c>
      <c r="C32" s="44" t="s">
        <v>115</v>
      </c>
      <c r="D32" s="107"/>
      <c r="E32" s="113"/>
      <c r="F32" s="49"/>
    </row>
    <row r="33" ht="15.75" customHeight="1" spans="1:6">
      <c r="A33" s="49"/>
      <c r="B33" s="3"/>
      <c r="D33" s="68"/>
      <c r="E33" s="114"/>
      <c r="F33" s="49"/>
    </row>
    <row r="34" ht="17.25" customHeight="1" spans="1:6">
      <c r="A34" s="49"/>
      <c r="D34" s="49"/>
      <c r="E34" s="49"/>
      <c r="F34" s="49"/>
    </row>
    <row r="35" ht="17.25" customHeight="1" spans="1:6">
      <c r="A35" s="49"/>
      <c r="B35" s="49"/>
      <c r="C35" s="49"/>
      <c r="D35" s="49"/>
      <c r="E35" s="49"/>
      <c r="F35" s="49"/>
    </row>
    <row r="36" ht="15.75" hidden="1" customHeight="1" spans="1:6">
      <c r="A36" s="115"/>
      <c r="B36" s="49"/>
      <c r="C36" s="49"/>
      <c r="D36" s="49"/>
      <c r="E36" s="49"/>
      <c r="F36" s="49"/>
    </row>
    <row r="37" ht="17.25" customHeight="1" spans="1:6">
      <c r="A37" s="49"/>
      <c r="B37" s="49"/>
      <c r="C37" s="49"/>
      <c r="F37" s="49"/>
    </row>
  </sheetData>
  <sheetProtection autoFilter="0" objects="1"/>
  <mergeCells count="6">
    <mergeCell ref="A1:F1"/>
    <mergeCell ref="E7:E13"/>
    <mergeCell ref="E15:E20"/>
    <mergeCell ref="E22:E23"/>
    <mergeCell ref="E25:E27"/>
    <mergeCell ref="E29:E32"/>
  </mergeCells>
  <dataValidations count="1">
    <dataValidation type="decimal" operator="between" allowBlank="1" showInputMessage="1" showErrorMessage="1" sqref="D5 A36 D7:D13 D15:D20 D22:D23 D25:D27 D29:D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7"/>
  <sheetViews>
    <sheetView showGridLines="0" showZeros="0" tabSelected="1" defaultGridColor="0" colorId="8" workbookViewId="0">
      <selection activeCell="F18" sqref="F18"/>
    </sheetView>
  </sheetViews>
  <sheetFormatPr defaultColWidth="12.125" defaultRowHeight="15.6" customHeight="1" outlineLevelCol="1"/>
  <cols>
    <col min="1" max="1" width="61.5" style="1" customWidth="1"/>
    <col min="2" max="2" width="20.75" style="1" customWidth="1"/>
  </cols>
  <sheetData>
    <row r="1" ht="37.5" customHeight="1" spans="1:2">
      <c r="A1" s="2" t="str">
        <f>'##BASEINFO'!$B$2&amp;"度"&amp;'##BASEINFO'!$B$7&amp;"相关指标录入表"</f>
        <v>2024年度凤翔区相关指标录入表</v>
      </c>
      <c r="B1" s="2"/>
    </row>
    <row r="2" ht="17.25" customHeight="1" spans="1:2">
      <c r="A2" s="3"/>
      <c r="B2" s="4" t="s">
        <v>180</v>
      </c>
    </row>
    <row r="3" ht="17.25" customHeight="1" spans="1:2">
      <c r="A3" s="3"/>
      <c r="B3" s="4" t="s">
        <v>2920</v>
      </c>
    </row>
    <row r="4" ht="17.25" customHeight="1" spans="1:2">
      <c r="A4" s="5" t="s">
        <v>1933</v>
      </c>
      <c r="B4" s="5" t="s">
        <v>2921</v>
      </c>
    </row>
    <row r="5" ht="17.25" customHeight="1" spans="1:2">
      <c r="A5" s="6" t="s">
        <v>2922</v>
      </c>
      <c r="B5" s="7"/>
    </row>
    <row r="6" ht="17.25" customHeight="1" spans="1:2">
      <c r="A6" s="8" t="s">
        <v>2923</v>
      </c>
      <c r="B6" s="9">
        <f>SUM(B7:B10)</f>
        <v>160368</v>
      </c>
    </row>
    <row r="7" ht="17.25" customHeight="1" spans="1:2">
      <c r="A7" s="8" t="s">
        <v>2924</v>
      </c>
      <c r="B7" s="10">
        <v>35781</v>
      </c>
    </row>
    <row r="8" ht="17.25" customHeight="1" spans="1:2">
      <c r="A8" s="11" t="s">
        <v>2925</v>
      </c>
      <c r="B8" s="10">
        <v>103480</v>
      </c>
    </row>
    <row r="9" ht="17.25" customHeight="1" spans="1:2">
      <c r="A9" s="11" t="s">
        <v>2926</v>
      </c>
      <c r="B9" s="10">
        <v>18518</v>
      </c>
    </row>
    <row r="10" ht="17.25" customHeight="1" spans="1:2">
      <c r="A10" s="11" t="s">
        <v>2927</v>
      </c>
      <c r="B10" s="10">
        <v>2589</v>
      </c>
    </row>
    <row r="11" ht="17.25" customHeight="1" spans="1:2">
      <c r="A11" s="11" t="s">
        <v>2928</v>
      </c>
      <c r="B11" s="9">
        <f>SUM(B12:B26)</f>
        <v>17623</v>
      </c>
    </row>
    <row r="12" ht="17.25" customHeight="1" spans="1:2">
      <c r="A12" s="11" t="s">
        <v>186</v>
      </c>
      <c r="B12" s="12">
        <v>7348</v>
      </c>
    </row>
    <row r="13" ht="17.25" customHeight="1" spans="1:2">
      <c r="A13" s="11" t="s">
        <v>244</v>
      </c>
      <c r="B13" s="12">
        <v>5217</v>
      </c>
    </row>
    <row r="14" ht="17.25" customHeight="1" spans="1:2">
      <c r="A14" s="11" t="s">
        <v>2144</v>
      </c>
      <c r="B14" s="12">
        <v>863</v>
      </c>
    </row>
    <row r="15" ht="17.25" customHeight="1" spans="1:2">
      <c r="A15" s="11" t="s">
        <v>421</v>
      </c>
      <c r="B15" s="12">
        <v>887</v>
      </c>
    </row>
    <row r="16" ht="17.25" customHeight="1" spans="1:2">
      <c r="A16" s="11" t="s">
        <v>426</v>
      </c>
      <c r="B16" s="12">
        <v>7</v>
      </c>
    </row>
    <row r="17" ht="17.25" customHeight="1" spans="1:2">
      <c r="A17" s="11" t="s">
        <v>442</v>
      </c>
      <c r="B17" s="12">
        <v>1667</v>
      </c>
    </row>
    <row r="18" ht="17.25" customHeight="1" spans="1:2">
      <c r="A18" s="11" t="s">
        <v>451</v>
      </c>
      <c r="B18" s="12"/>
    </row>
    <row r="19" ht="17.25" customHeight="1" spans="1:2">
      <c r="A19" s="11" t="s">
        <v>457</v>
      </c>
      <c r="B19" s="12">
        <v>1218</v>
      </c>
    </row>
    <row r="20" ht="17.25" customHeight="1" spans="1:2">
      <c r="A20" s="11" t="s">
        <v>466</v>
      </c>
      <c r="B20" s="12"/>
    </row>
    <row r="21" ht="17.25" customHeight="1" spans="1:2">
      <c r="A21" s="11" t="s">
        <v>2145</v>
      </c>
      <c r="B21" s="12"/>
    </row>
    <row r="22" ht="17.25" customHeight="1" spans="1:2">
      <c r="A22" s="11" t="s">
        <v>2149</v>
      </c>
      <c r="B22" s="12"/>
    </row>
    <row r="23" ht="17.25" customHeight="1" spans="1:2">
      <c r="A23" s="11" t="s">
        <v>2150</v>
      </c>
      <c r="B23" s="12"/>
    </row>
    <row r="24" ht="17.25" customHeight="1" spans="1:2">
      <c r="A24" s="11" t="s">
        <v>2151</v>
      </c>
      <c r="B24" s="12"/>
    </row>
    <row r="25" ht="17.25" customHeight="1" spans="1:2">
      <c r="A25" s="11" t="s">
        <v>2152</v>
      </c>
      <c r="B25" s="12">
        <v>416</v>
      </c>
    </row>
    <row r="26" ht="17.25" customHeight="1" spans="1:2">
      <c r="A26" s="11" t="s">
        <v>2153</v>
      </c>
      <c r="B26" s="12"/>
    </row>
    <row r="27" ht="17.25" customHeight="1" spans="1:2">
      <c r="A27" s="11" t="s">
        <v>2929</v>
      </c>
      <c r="B27" s="9">
        <f>SUM(B28:B42)</f>
        <v>14425</v>
      </c>
    </row>
    <row r="28" ht="17.25" customHeight="1" spans="1:2">
      <c r="A28" s="11" t="s">
        <v>186</v>
      </c>
      <c r="B28" s="12">
        <v>8542</v>
      </c>
    </row>
    <row r="29" ht="17.25" customHeight="1" spans="1:2">
      <c r="A29" s="11" t="s">
        <v>244</v>
      </c>
      <c r="B29" s="12">
        <v>2609</v>
      </c>
    </row>
    <row r="30" ht="17.25" customHeight="1" spans="1:2">
      <c r="A30" s="11" t="s">
        <v>2144</v>
      </c>
      <c r="B30" s="12">
        <v>431</v>
      </c>
    </row>
    <row r="31" ht="17.25" customHeight="1" spans="1:2">
      <c r="A31" s="11" t="s">
        <v>421</v>
      </c>
      <c r="B31" s="12">
        <v>202</v>
      </c>
    </row>
    <row r="32" ht="17.25" customHeight="1" spans="1:2">
      <c r="A32" s="11" t="s">
        <v>426</v>
      </c>
      <c r="B32" s="12"/>
    </row>
    <row r="33" ht="17.25" customHeight="1" spans="1:2">
      <c r="A33" s="11" t="s">
        <v>442</v>
      </c>
      <c r="B33" s="12">
        <v>1167</v>
      </c>
    </row>
    <row r="34" ht="17.25" customHeight="1" spans="1:2">
      <c r="A34" s="11" t="s">
        <v>451</v>
      </c>
      <c r="B34" s="12"/>
    </row>
    <row r="35" ht="17.25" customHeight="1" spans="1:2">
      <c r="A35" s="11" t="s">
        <v>457</v>
      </c>
      <c r="B35" s="12">
        <v>852</v>
      </c>
    </row>
    <row r="36" ht="17.25" customHeight="1" spans="1:2">
      <c r="A36" s="11" t="s">
        <v>466</v>
      </c>
      <c r="B36" s="12">
        <v>60</v>
      </c>
    </row>
    <row r="37" ht="17.25" customHeight="1" spans="1:2">
      <c r="A37" s="11" t="s">
        <v>2145</v>
      </c>
      <c r="B37" s="12"/>
    </row>
    <row r="38" ht="17.25" customHeight="1" spans="1:2">
      <c r="A38" s="11" t="s">
        <v>2149</v>
      </c>
      <c r="B38" s="12"/>
    </row>
    <row r="39" ht="17.25" customHeight="1" spans="1:2">
      <c r="A39" s="11" t="s">
        <v>2150</v>
      </c>
      <c r="B39" s="12">
        <v>270</v>
      </c>
    </row>
    <row r="40" ht="17.25" customHeight="1" spans="1:2">
      <c r="A40" s="11" t="s">
        <v>2151</v>
      </c>
      <c r="B40" s="12"/>
    </row>
    <row r="41" ht="17.25" customHeight="1" spans="1:2">
      <c r="A41" s="11" t="s">
        <v>2152</v>
      </c>
      <c r="B41" s="12">
        <v>292</v>
      </c>
    </row>
    <row r="42" ht="17.25" customHeight="1" spans="1:2">
      <c r="A42" s="11" t="s">
        <v>2153</v>
      </c>
      <c r="B42" s="12"/>
    </row>
    <row r="43" ht="17.25" customHeight="1" spans="1:2">
      <c r="A43" s="6" t="s">
        <v>2930</v>
      </c>
      <c r="B43" s="7"/>
    </row>
    <row r="44" ht="17.25" customHeight="1" spans="1:2">
      <c r="A44" s="13" t="s">
        <v>2931</v>
      </c>
      <c r="B44" s="10"/>
    </row>
    <row r="45" ht="17.25" customHeight="1" spans="1:2">
      <c r="A45" s="11" t="s">
        <v>2932</v>
      </c>
      <c r="B45" s="12"/>
    </row>
    <row r="46" ht="17.25" customHeight="1" spans="1:2">
      <c r="A46" s="13" t="s">
        <v>2933</v>
      </c>
      <c r="B46" s="10"/>
    </row>
    <row r="47" ht="17.25" customHeight="1" spans="1:2">
      <c r="A47" s="11" t="s">
        <v>2934</v>
      </c>
      <c r="B47" s="12"/>
    </row>
    <row r="48" ht="17.25" customHeight="1" spans="1:2">
      <c r="A48" s="14" t="s">
        <v>2935</v>
      </c>
      <c r="B48" s="15"/>
    </row>
    <row r="49" ht="17.25" customHeight="1" spans="1:2">
      <c r="A49" s="16" t="s">
        <v>2936</v>
      </c>
      <c r="B49" s="17"/>
    </row>
    <row r="50" ht="17.25" customHeight="1" spans="1:2">
      <c r="A50" s="18" t="s">
        <v>2937</v>
      </c>
      <c r="B50" s="19"/>
    </row>
    <row r="51" ht="17.25" customHeight="1" spans="1:2">
      <c r="A51" s="11" t="s">
        <v>2938</v>
      </c>
      <c r="B51" s="20"/>
    </row>
    <row r="52" ht="17.25" customHeight="1" spans="1:2">
      <c r="A52" s="11" t="s">
        <v>2939</v>
      </c>
      <c r="B52" s="10"/>
    </row>
    <row r="53" ht="17.25" customHeight="1" spans="1:2">
      <c r="A53" s="11" t="s">
        <v>2940</v>
      </c>
      <c r="B53" s="19"/>
    </row>
    <row r="54" ht="17.25" customHeight="1" spans="1:2">
      <c r="A54" s="11" t="s">
        <v>2941</v>
      </c>
      <c r="B54" s="10"/>
    </row>
    <row r="55" ht="17.25" customHeight="1" spans="1:2">
      <c r="A55" s="11" t="s">
        <v>2942</v>
      </c>
      <c r="B55" s="10"/>
    </row>
    <row r="56" ht="17.25" customHeight="1" spans="1:2">
      <c r="A56" s="16" t="s">
        <v>2842</v>
      </c>
      <c r="B56" s="17"/>
    </row>
    <row r="57" ht="17.25" customHeight="1" spans="1:2">
      <c r="A57" s="11" t="s">
        <v>2937</v>
      </c>
      <c r="B57" s="19"/>
    </row>
    <row r="58" ht="17.25" customHeight="1" spans="1:2">
      <c r="A58" s="11" t="s">
        <v>2938</v>
      </c>
      <c r="B58" s="10"/>
    </row>
    <row r="59" ht="17.25" customHeight="1" spans="1:2">
      <c r="A59" s="11" t="s">
        <v>2939</v>
      </c>
      <c r="B59" s="10"/>
    </row>
    <row r="60" ht="17.25" customHeight="1" spans="1:2">
      <c r="A60" s="11" t="s">
        <v>2940</v>
      </c>
      <c r="B60" s="19"/>
    </row>
    <row r="61" ht="17.25" customHeight="1" spans="1:2">
      <c r="A61" s="11" t="s">
        <v>2941</v>
      </c>
      <c r="B61" s="10"/>
    </row>
    <row r="62" ht="17.25" customHeight="1" spans="1:2">
      <c r="A62" s="11" t="s">
        <v>2942</v>
      </c>
      <c r="B62" s="10"/>
    </row>
    <row r="63" ht="17.25" customHeight="1" spans="1:2">
      <c r="A63" s="16" t="s">
        <v>2943</v>
      </c>
      <c r="B63" s="17"/>
    </row>
    <row r="64" ht="17.25" customHeight="1" spans="1:2">
      <c r="A64" s="11" t="s">
        <v>2937</v>
      </c>
      <c r="B64" s="19"/>
    </row>
    <row r="65" ht="17.25" customHeight="1" spans="1:2">
      <c r="A65" s="11" t="s">
        <v>2938</v>
      </c>
      <c r="B65" s="10"/>
    </row>
    <row r="66" ht="17.25" customHeight="1" spans="1:2">
      <c r="A66" s="11" t="s">
        <v>2939</v>
      </c>
      <c r="B66" s="10"/>
    </row>
    <row r="67" ht="17.25" customHeight="1" spans="1:2">
      <c r="A67" s="11" t="s">
        <v>2940</v>
      </c>
      <c r="B67" s="19"/>
    </row>
    <row r="68" ht="17.25" customHeight="1" spans="1:2">
      <c r="A68" s="11" t="s">
        <v>2941</v>
      </c>
      <c r="B68" s="10"/>
    </row>
    <row r="69" ht="17.25" customHeight="1" spans="1:2">
      <c r="A69" s="11" t="s">
        <v>2942</v>
      </c>
      <c r="B69" s="10"/>
    </row>
    <row r="70" ht="17.25" customHeight="1" spans="1:2">
      <c r="A70" s="6" t="s">
        <v>2944</v>
      </c>
      <c r="B70" s="7"/>
    </row>
    <row r="71" ht="17.25" customHeight="1" spans="1:2">
      <c r="A71" s="11" t="s">
        <v>2945</v>
      </c>
      <c r="B71" s="12"/>
    </row>
    <row r="72" ht="17.25" customHeight="1" spans="1:2">
      <c r="A72" s="11" t="s">
        <v>2946</v>
      </c>
      <c r="B72" s="12">
        <v>250610</v>
      </c>
    </row>
    <row r="73" ht="17.25" customHeight="1" spans="1:2">
      <c r="A73" s="11" t="s">
        <v>2947</v>
      </c>
      <c r="B73" s="10">
        <v>250610</v>
      </c>
    </row>
    <row r="74" ht="17.25" customHeight="1" spans="1:2">
      <c r="A74" s="6" t="s">
        <v>2948</v>
      </c>
      <c r="B74" s="7"/>
    </row>
    <row r="75" ht="17.25" customHeight="1" spans="1:2">
      <c r="A75" s="11" t="s">
        <v>2949</v>
      </c>
      <c r="B75" s="10">
        <v>12</v>
      </c>
    </row>
    <row r="76" ht="17.25" customHeight="1" spans="1:2">
      <c r="A76" s="11" t="s">
        <v>2950</v>
      </c>
      <c r="B76" s="10">
        <v>12</v>
      </c>
    </row>
    <row r="77" ht="17.25" customHeight="1" spans="1:2">
      <c r="A77" s="11" t="s">
        <v>2951</v>
      </c>
      <c r="B77" s="10">
        <v>820</v>
      </c>
    </row>
    <row r="78" ht="17.25" hidden="1" customHeight="1" spans="1:2">
      <c r="A78" s="7"/>
      <c r="B78" s="7"/>
    </row>
    <row r="79" ht="17.25" customHeight="1" spans="1:2">
      <c r="A79" s="11" t="s">
        <v>2952</v>
      </c>
      <c r="B79" s="10"/>
    </row>
    <row r="80" ht="17.25" hidden="1" customHeight="1" spans="1:2">
      <c r="A80" s="7"/>
      <c r="B80" s="7"/>
    </row>
    <row r="81" ht="17.25" customHeight="1" spans="1:2">
      <c r="A81" s="11" t="s">
        <v>2953</v>
      </c>
      <c r="B81" s="10"/>
    </row>
    <row r="82" ht="17.25" customHeight="1" spans="1:2">
      <c r="A82" s="11" t="s">
        <v>2954</v>
      </c>
      <c r="B82" s="9">
        <f>SUM(B83:B84)</f>
        <v>37</v>
      </c>
    </row>
    <row r="83" ht="17.25" customHeight="1" spans="1:2">
      <c r="A83" s="11" t="s">
        <v>2955</v>
      </c>
      <c r="B83" s="12">
        <v>4</v>
      </c>
    </row>
    <row r="84" ht="17.25" customHeight="1" spans="1:2">
      <c r="A84" s="11" t="s">
        <v>2956</v>
      </c>
      <c r="B84" s="12">
        <v>33</v>
      </c>
    </row>
    <row r="85" ht="17.25" customHeight="1" spans="1:2">
      <c r="A85" s="6" t="s">
        <v>2957</v>
      </c>
      <c r="B85" s="7"/>
    </row>
    <row r="86" ht="17.25" customHeight="1" spans="1:2">
      <c r="A86" s="11" t="s">
        <v>2958</v>
      </c>
      <c r="B86" s="9">
        <f>SUM(B87:B89)</f>
        <v>2945779</v>
      </c>
    </row>
    <row r="87" ht="17.25" customHeight="1" spans="1:2">
      <c r="A87" s="11" t="s">
        <v>2959</v>
      </c>
      <c r="B87" s="12">
        <v>327322</v>
      </c>
    </row>
    <row r="88" ht="17.25" customHeight="1" spans="1:2">
      <c r="A88" s="11" t="s">
        <v>2960</v>
      </c>
      <c r="B88" s="12">
        <v>1134528</v>
      </c>
    </row>
    <row r="89" ht="17.25" customHeight="1" spans="1:2">
      <c r="A89" s="11" t="s">
        <v>2961</v>
      </c>
      <c r="B89" s="12">
        <v>1483929</v>
      </c>
    </row>
    <row r="90" ht="17.25" customHeight="1" spans="1:2">
      <c r="A90" s="11" t="s">
        <v>2962</v>
      </c>
      <c r="B90" s="12">
        <v>37</v>
      </c>
    </row>
    <row r="91" ht="17.25" customHeight="1" spans="1:2">
      <c r="A91" s="11" t="s">
        <v>2963</v>
      </c>
      <c r="B91" s="12">
        <v>44325</v>
      </c>
    </row>
    <row r="92" ht="17.25" customHeight="1" spans="1:2">
      <c r="A92" s="11" t="s">
        <v>2964</v>
      </c>
      <c r="B92" s="12">
        <v>19687</v>
      </c>
    </row>
    <row r="93" ht="17.25" customHeight="1" spans="1:2">
      <c r="A93" s="6" t="s">
        <v>2965</v>
      </c>
      <c r="B93" s="7"/>
    </row>
    <row r="94" ht="17.25" customHeight="1" spans="1:2">
      <c r="A94" s="5" t="s">
        <v>2966</v>
      </c>
      <c r="B94" s="21" t="s">
        <v>2967</v>
      </c>
    </row>
    <row r="95" ht="17.25" customHeight="1" spans="1:2">
      <c r="A95" s="11" t="s">
        <v>2968</v>
      </c>
      <c r="B95" s="10">
        <v>11148</v>
      </c>
    </row>
    <row r="96" ht="17.25" customHeight="1" spans="1:2">
      <c r="A96" s="11" t="s">
        <v>2969</v>
      </c>
      <c r="B96" s="10"/>
    </row>
    <row r="97" ht="17.25" customHeight="1" spans="1:2">
      <c r="A97" s="11" t="s">
        <v>2970</v>
      </c>
      <c r="B97" s="10"/>
    </row>
    <row r="98" ht="17.25" customHeight="1" spans="1:2">
      <c r="A98" s="11" t="s">
        <v>2971</v>
      </c>
      <c r="B98" s="10"/>
    </row>
    <row r="99" ht="17.25" customHeight="1" spans="1:2">
      <c r="A99" s="11" t="s">
        <v>2972</v>
      </c>
      <c r="B99" s="12"/>
    </row>
    <row r="100" ht="17.25" customHeight="1" spans="1:2">
      <c r="A100" s="11" t="s">
        <v>2973</v>
      </c>
      <c r="B100" s="12"/>
    </row>
    <row r="101" ht="17.25" customHeight="1" spans="1:2">
      <c r="A101" s="11" t="s">
        <v>2974</v>
      </c>
      <c r="B101" s="12"/>
    </row>
    <row r="102" ht="17.25" customHeight="1" spans="1:2">
      <c r="A102" s="11" t="s">
        <v>2975</v>
      </c>
      <c r="B102" s="10"/>
    </row>
    <row r="103" ht="17.25" customHeight="1" spans="1:2">
      <c r="A103" s="11" t="s">
        <v>2976</v>
      </c>
      <c r="B103" s="12">
        <v>21492</v>
      </c>
    </row>
    <row r="104" ht="17.25" customHeight="1" spans="1:2">
      <c r="A104" s="11" t="s">
        <v>2977</v>
      </c>
      <c r="B104" s="12"/>
    </row>
    <row r="105" ht="17.25" customHeight="1" spans="1:2">
      <c r="A105" s="11" t="s">
        <v>2978</v>
      </c>
      <c r="B105" s="12"/>
    </row>
    <row r="106" ht="17.25" customHeight="1" spans="1:2">
      <c r="A106" s="11" t="s">
        <v>2979</v>
      </c>
      <c r="B106" s="10"/>
    </row>
    <row r="107" ht="17.25" customHeight="1" spans="1:2">
      <c r="A107" s="11" t="s">
        <v>2980</v>
      </c>
      <c r="B107" s="10">
        <v>81</v>
      </c>
    </row>
  </sheetData>
  <sheetProtection autoFilter="0" objects="1"/>
  <mergeCells count="1">
    <mergeCell ref="A1:B1"/>
  </mergeCells>
  <dataValidations count="1">
    <dataValidation type="decimal" operator="between" allowBlank="1" showInputMessage="1" showErrorMessage="1" sqref="B79 B6:B42 B44:B47 B50:B55 B57:B62 B64:B69 B71:B73 B75:B77 B81:B84 B86:B92 B95:B10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showGridLines="0" showZeros="0" defaultGridColor="0" colorId="8" workbookViewId="0">
      <selection activeCell="A1" sqref="A1"/>
    </sheetView>
  </sheetViews>
  <sheetFormatPr defaultColWidth="12.125" defaultRowHeight="15.6" customHeight="1" outlineLevelCol="4"/>
  <cols>
    <col min="1" max="5" width="22.125" style="1" customWidth="1"/>
  </cols>
  <sheetData>
    <row r="1" ht="19.5" customHeight="1" spans="1:5">
      <c r="A1" s="49"/>
      <c r="B1" s="49"/>
      <c r="C1" s="49"/>
      <c r="D1" s="49"/>
      <c r="E1" s="49"/>
    </row>
    <row r="2" ht="19.5" customHeight="1" spans="1:5">
      <c r="A2" s="49"/>
      <c r="B2" s="49"/>
      <c r="C2" s="49"/>
      <c r="D2" s="49"/>
      <c r="E2" s="49"/>
    </row>
    <row r="3" ht="19.5" customHeight="1" spans="1:5">
      <c r="A3" s="49"/>
      <c r="B3" s="49"/>
      <c r="C3" s="49"/>
      <c r="D3" s="49"/>
      <c r="E3" s="49"/>
    </row>
    <row r="4" ht="19.5" customHeight="1" spans="1:5">
      <c r="A4" s="49"/>
      <c r="B4" s="49"/>
      <c r="C4" s="49"/>
      <c r="D4" s="49"/>
      <c r="E4" s="49"/>
    </row>
    <row r="5" ht="19.5" customHeight="1" spans="1:5">
      <c r="A5" s="49"/>
      <c r="B5" s="49"/>
      <c r="C5" s="49"/>
      <c r="D5" s="49"/>
      <c r="E5" s="49"/>
    </row>
    <row r="6" ht="19.5" customHeight="1" spans="1:5">
      <c r="A6" s="49"/>
      <c r="B6" s="49"/>
      <c r="C6" s="49"/>
      <c r="D6" s="49"/>
      <c r="E6" s="49"/>
    </row>
    <row r="7" ht="19.5" customHeight="1" spans="1:5">
      <c r="A7" s="49"/>
      <c r="B7" s="49"/>
      <c r="C7" s="49"/>
      <c r="D7" s="49"/>
      <c r="E7" s="49"/>
    </row>
    <row r="8" ht="19.5" customHeight="1" spans="1:5">
      <c r="A8" s="49"/>
      <c r="B8" s="49"/>
      <c r="C8" s="49"/>
      <c r="D8" s="49"/>
      <c r="E8" s="49"/>
    </row>
    <row r="9" ht="42.75" customHeight="1" spans="1:5">
      <c r="A9" s="50" t="s">
        <v>156</v>
      </c>
      <c r="B9" s="50"/>
      <c r="C9" s="50"/>
      <c r="D9" s="50"/>
      <c r="E9" s="50"/>
    </row>
    <row r="10" ht="19.5" customHeight="1" spans="1:5">
      <c r="A10" s="49"/>
      <c r="B10" s="49"/>
      <c r="C10" s="49"/>
      <c r="D10" s="49"/>
      <c r="E10" s="49"/>
    </row>
    <row r="11" ht="19.5" customHeight="1" spans="1:5">
      <c r="A11" s="49"/>
      <c r="B11" s="49"/>
      <c r="C11" s="49"/>
      <c r="D11" s="49"/>
      <c r="E11" s="49"/>
    </row>
    <row r="12" ht="19.5" customHeight="1" spans="1:5">
      <c r="A12" s="49"/>
      <c r="B12" s="49"/>
      <c r="C12" s="49"/>
      <c r="D12" s="49"/>
      <c r="E12" s="49"/>
    </row>
    <row r="13" ht="19.5" customHeight="1" spans="1:5">
      <c r="A13" s="49"/>
      <c r="B13" s="49"/>
      <c r="C13" s="49"/>
      <c r="D13" s="49"/>
      <c r="E13" s="49"/>
    </row>
    <row r="14" ht="19.5" customHeight="1" spans="1:5">
      <c r="A14" s="49"/>
      <c r="B14" s="49"/>
      <c r="C14" s="49"/>
      <c r="D14" s="49"/>
      <c r="E14" s="49"/>
    </row>
    <row r="15" ht="19.5" customHeight="1" spans="1:5">
      <c r="A15" s="49"/>
      <c r="B15" s="49"/>
      <c r="C15" s="49"/>
      <c r="D15" s="49"/>
      <c r="E15" s="49"/>
    </row>
    <row r="16" ht="19.5" customHeight="1" spans="1:5">
      <c r="A16" s="49"/>
      <c r="B16" s="49"/>
      <c r="C16" s="49"/>
      <c r="D16" s="49"/>
      <c r="E16" s="49"/>
    </row>
    <row r="17" ht="19.5" customHeight="1" spans="1:5">
      <c r="A17" s="49"/>
      <c r="B17" s="49"/>
      <c r="C17" s="49"/>
      <c r="D17" s="49"/>
      <c r="E17" s="49"/>
    </row>
    <row r="18" ht="19.5" customHeight="1" spans="1:5">
      <c r="A18" s="49"/>
      <c r="B18" s="49"/>
      <c r="C18" s="49"/>
      <c r="D18" s="49"/>
      <c r="E18" s="49"/>
    </row>
    <row r="19" ht="19.5" customHeight="1" spans="1:5">
      <c r="A19" s="49"/>
      <c r="B19" s="49"/>
      <c r="C19" s="49"/>
      <c r="D19" s="49"/>
      <c r="E19" s="49"/>
    </row>
    <row r="20" ht="19.5" customHeight="1" spans="1:5">
      <c r="A20" s="49"/>
      <c r="B20" s="49"/>
      <c r="C20" s="49"/>
      <c r="D20" s="49"/>
      <c r="E20" s="49"/>
    </row>
  </sheetData>
  <sheetProtection autoFilter="0" objects="1"/>
  <mergeCells count="1">
    <mergeCell ref="A9:E9"/>
  </mergeCell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showGridLines="0" showZeros="0" defaultGridColor="0" colorId="8" workbookViewId="0">
      <selection activeCell="A1" sqref="A1:C1"/>
    </sheetView>
  </sheetViews>
  <sheetFormatPr defaultColWidth="12.125" defaultRowHeight="17.1" customHeight="1" outlineLevelCol="2"/>
  <cols>
    <col min="1" max="1" width="11.125" style="1" customWidth="1"/>
    <col min="2" max="2" width="67.75" style="1" customWidth="1"/>
    <col min="3" max="3" width="25" style="1" customWidth="1"/>
  </cols>
  <sheetData>
    <row r="1" ht="33.75" customHeight="1" spans="1:3">
      <c r="A1" s="22" t="str">
        <f>'##BASEINFO'!$B$2&amp;"度"&amp;'##BASEINFO'!$B$7&amp;"一般公共预算收入决算录入表		"</f>
        <v>2024年度凤翔区一般公共预算收入决算录入表		</v>
      </c>
      <c r="B1" s="22"/>
      <c r="C1" s="22"/>
    </row>
    <row r="2" ht="17.25" customHeight="1" spans="1:3">
      <c r="A2" s="23" t="s">
        <v>155</v>
      </c>
      <c r="B2" s="23"/>
      <c r="C2" s="23"/>
    </row>
    <row r="3" ht="17.25" customHeight="1" spans="1:3">
      <c r="A3" s="23" t="str">
        <f>"单位："&amp;'##BASEINFO'!$B$19</f>
        <v>单位：万元</v>
      </c>
      <c r="B3" s="23"/>
      <c r="C3" s="23"/>
    </row>
    <row r="4" ht="17.25" customHeight="1" spans="1:3">
      <c r="A4" s="5" t="s">
        <v>181</v>
      </c>
      <c r="B4" s="5" t="s">
        <v>182</v>
      </c>
      <c r="C4" s="5" t="s">
        <v>183</v>
      </c>
    </row>
    <row r="5" ht="17.25" customHeight="1" spans="1:3">
      <c r="A5" s="8"/>
      <c r="B5" s="5" t="s">
        <v>184</v>
      </c>
      <c r="C5" s="9">
        <f>SUM(C6,C353)</f>
        <v>73058</v>
      </c>
    </row>
    <row r="6" ht="17.25" customHeight="1" spans="1:3">
      <c r="A6" s="8">
        <v>101</v>
      </c>
      <c r="B6" s="42" t="s">
        <v>185</v>
      </c>
      <c r="C6" s="9">
        <f>C7+C45+C65+C190+C255+C262+C267+C283+C292+C298+C307+C316+C319+C322+C325+C337+C341+C344+C347+C350</f>
        <v>48146</v>
      </c>
    </row>
    <row r="7" ht="17.25" customHeight="1" spans="1:3">
      <c r="A7" s="8">
        <v>10101</v>
      </c>
      <c r="B7" s="42" t="s">
        <v>186</v>
      </c>
      <c r="C7" s="9">
        <f>SUM(C8,C38,C42)</f>
        <v>19892</v>
      </c>
    </row>
    <row r="8" ht="17.25" customHeight="1" spans="1:3">
      <c r="A8" s="8">
        <v>1010101</v>
      </c>
      <c r="B8" s="42" t="s">
        <v>187</v>
      </c>
      <c r="C8" s="9">
        <f>SUM(C9:C37)</f>
        <v>19892</v>
      </c>
    </row>
    <row r="9" ht="17.25" customHeight="1" spans="1:3">
      <c r="A9" s="8">
        <v>101010101</v>
      </c>
      <c r="B9" s="8" t="s">
        <v>188</v>
      </c>
      <c r="C9" s="19">
        <v>65</v>
      </c>
    </row>
    <row r="10" ht="17.25" customHeight="1" spans="1:3">
      <c r="A10" s="8">
        <v>101010102</v>
      </c>
      <c r="B10" s="8" t="s">
        <v>189</v>
      </c>
      <c r="C10" s="19">
        <v>169</v>
      </c>
    </row>
    <row r="11" ht="17.25" customHeight="1" spans="1:3">
      <c r="A11" s="8">
        <v>101010103</v>
      </c>
      <c r="B11" s="8" t="s">
        <v>190</v>
      </c>
      <c r="C11" s="19">
        <v>18946</v>
      </c>
    </row>
    <row r="12" ht="17.25" customHeight="1" spans="1:3">
      <c r="A12" s="8">
        <v>101010104</v>
      </c>
      <c r="B12" s="8" t="s">
        <v>191</v>
      </c>
      <c r="C12" s="19">
        <v>3</v>
      </c>
    </row>
    <row r="13" ht="17.25" customHeight="1" spans="1:3">
      <c r="A13" s="8">
        <v>101010105</v>
      </c>
      <c r="B13" s="8" t="s">
        <v>192</v>
      </c>
      <c r="C13" s="19">
        <v>25</v>
      </c>
    </row>
    <row r="14" ht="17.25" customHeight="1" spans="1:3">
      <c r="A14" s="8">
        <v>101010106</v>
      </c>
      <c r="B14" s="8" t="s">
        <v>193</v>
      </c>
      <c r="C14" s="19">
        <v>705</v>
      </c>
    </row>
    <row r="15" ht="17.25" customHeight="1" spans="1:3">
      <c r="A15" s="8">
        <v>101010117</v>
      </c>
      <c r="B15" s="8" t="s">
        <v>194</v>
      </c>
      <c r="C15" s="19"/>
    </row>
    <row r="16" ht="17.25" customHeight="1" spans="1:3">
      <c r="A16" s="8">
        <v>101010118</v>
      </c>
      <c r="B16" s="8" t="s">
        <v>195</v>
      </c>
      <c r="C16" s="19"/>
    </row>
    <row r="17" ht="17.25" customHeight="1" spans="1:3">
      <c r="A17" s="8">
        <v>101010119</v>
      </c>
      <c r="B17" s="8" t="s">
        <v>196</v>
      </c>
      <c r="C17" s="19">
        <v>-70</v>
      </c>
    </row>
    <row r="18" ht="17.25" customHeight="1" spans="1:3">
      <c r="A18" s="8">
        <v>101010120</v>
      </c>
      <c r="B18" s="8" t="s">
        <v>197</v>
      </c>
      <c r="C18" s="19">
        <v>45</v>
      </c>
    </row>
    <row r="19" ht="17.25" customHeight="1" spans="1:3">
      <c r="A19" s="8">
        <v>101010121</v>
      </c>
      <c r="B19" s="8" t="s">
        <v>198</v>
      </c>
      <c r="C19" s="19"/>
    </row>
    <row r="20" ht="17.25" customHeight="1" spans="1:3">
      <c r="A20" s="8">
        <v>101010122</v>
      </c>
      <c r="B20" s="8" t="s">
        <v>199</v>
      </c>
      <c r="C20" s="19"/>
    </row>
    <row r="21" ht="17.25" customHeight="1" spans="1:3">
      <c r="A21" s="8">
        <v>101010125</v>
      </c>
      <c r="B21" s="8" t="s">
        <v>200</v>
      </c>
      <c r="C21" s="19"/>
    </row>
    <row r="22" ht="17.25" customHeight="1" spans="1:3">
      <c r="A22" s="8">
        <v>101010127</v>
      </c>
      <c r="B22" s="8" t="s">
        <v>201</v>
      </c>
      <c r="C22" s="19"/>
    </row>
    <row r="23" ht="17.25" customHeight="1" spans="1:3">
      <c r="A23" s="8">
        <v>101010129</v>
      </c>
      <c r="B23" s="8" t="s">
        <v>202</v>
      </c>
      <c r="C23" s="19"/>
    </row>
    <row r="24" ht="17.25" customHeight="1" spans="1:3">
      <c r="A24" s="8">
        <v>101010131</v>
      </c>
      <c r="B24" s="8" t="s">
        <v>203</v>
      </c>
      <c r="C24" s="19"/>
    </row>
    <row r="25" ht="17.25" customHeight="1" spans="1:3">
      <c r="A25" s="8">
        <v>101010132</v>
      </c>
      <c r="B25" s="8" t="s">
        <v>204</v>
      </c>
      <c r="C25" s="19"/>
    </row>
    <row r="26" ht="17.25" customHeight="1" spans="1:3">
      <c r="A26" s="8">
        <v>101010133</v>
      </c>
      <c r="B26" s="8" t="s">
        <v>205</v>
      </c>
      <c r="C26" s="19"/>
    </row>
    <row r="27" ht="17.25" customHeight="1" spans="1:3">
      <c r="A27" s="8">
        <v>101010134</v>
      </c>
      <c r="B27" s="8" t="s">
        <v>206</v>
      </c>
      <c r="C27" s="19"/>
    </row>
    <row r="28" ht="17.25" customHeight="1" spans="1:3">
      <c r="A28" s="8">
        <v>101010135</v>
      </c>
      <c r="B28" s="8" t="s">
        <v>207</v>
      </c>
      <c r="C28" s="19"/>
    </row>
    <row r="29" ht="17.25" customHeight="1" spans="1:3">
      <c r="A29" s="8">
        <v>101010136</v>
      </c>
      <c r="B29" s="8" t="s">
        <v>208</v>
      </c>
      <c r="C29" s="19"/>
    </row>
    <row r="30" ht="17.25" customHeight="1" spans="1:3">
      <c r="A30" s="8">
        <v>101010137</v>
      </c>
      <c r="B30" s="8" t="s">
        <v>209</v>
      </c>
      <c r="C30" s="19"/>
    </row>
    <row r="31" ht="17.25" customHeight="1" spans="1:3">
      <c r="A31" s="8">
        <v>101010138</v>
      </c>
      <c r="B31" s="8" t="s">
        <v>210</v>
      </c>
      <c r="C31" s="19"/>
    </row>
    <row r="32" ht="17.25" customHeight="1" spans="1:3">
      <c r="A32" s="8">
        <v>101010150</v>
      </c>
      <c r="B32" s="8" t="s">
        <v>211</v>
      </c>
      <c r="C32" s="19"/>
    </row>
    <row r="33" ht="17.25" customHeight="1" spans="1:3">
      <c r="A33" s="8">
        <v>101010151</v>
      </c>
      <c r="B33" s="8" t="s">
        <v>212</v>
      </c>
      <c r="C33" s="19">
        <v>4</v>
      </c>
    </row>
    <row r="34" ht="17.25" customHeight="1" spans="1:3">
      <c r="A34" s="8">
        <v>101010152</v>
      </c>
      <c r="B34" s="8" t="s">
        <v>213</v>
      </c>
      <c r="C34" s="19"/>
    </row>
    <row r="35" ht="17.25" customHeight="1" spans="1:3">
      <c r="A35" s="8">
        <v>101010153</v>
      </c>
      <c r="B35" s="8" t="s">
        <v>214</v>
      </c>
      <c r="C35" s="19"/>
    </row>
    <row r="36" ht="17.25" customHeight="1" spans="1:3">
      <c r="A36" s="8">
        <v>101010154</v>
      </c>
      <c r="B36" s="8" t="s">
        <v>215</v>
      </c>
      <c r="C36" s="19"/>
    </row>
    <row r="37" ht="17.25" customHeight="1" spans="1:3">
      <c r="A37" s="8">
        <v>101010155</v>
      </c>
      <c r="B37" s="8" t="s">
        <v>216</v>
      </c>
      <c r="C37" s="19"/>
    </row>
    <row r="38" ht="17.25" customHeight="1" spans="1:3">
      <c r="A38" s="8">
        <v>1010102</v>
      </c>
      <c r="B38" s="42" t="s">
        <v>217</v>
      </c>
      <c r="C38" s="9">
        <f>SUM(C39:C41)</f>
        <v>0</v>
      </c>
    </row>
    <row r="39" ht="17.25" customHeight="1" spans="1:3">
      <c r="A39" s="8">
        <v>101010201</v>
      </c>
      <c r="B39" s="8" t="s">
        <v>218</v>
      </c>
      <c r="C39" s="19"/>
    </row>
    <row r="40" ht="17.25" customHeight="1" spans="1:3">
      <c r="A40" s="8">
        <v>101010220</v>
      </c>
      <c r="B40" s="8" t="s">
        <v>219</v>
      </c>
      <c r="C40" s="19"/>
    </row>
    <row r="41" ht="17.25" customHeight="1" spans="1:3">
      <c r="A41" s="8">
        <v>101010221</v>
      </c>
      <c r="B41" s="8" t="s">
        <v>220</v>
      </c>
      <c r="C41" s="19"/>
    </row>
    <row r="42" ht="17.25" customHeight="1" spans="1:3">
      <c r="A42" s="8">
        <v>1010103</v>
      </c>
      <c r="B42" s="42" t="s">
        <v>221</v>
      </c>
      <c r="C42" s="9">
        <f>C43+C44</f>
        <v>0</v>
      </c>
    </row>
    <row r="43" ht="17.25" customHeight="1" spans="1:3">
      <c r="A43" s="8">
        <v>101010301</v>
      </c>
      <c r="B43" s="8" t="s">
        <v>222</v>
      </c>
      <c r="C43" s="19"/>
    </row>
    <row r="44" ht="17.25" customHeight="1" spans="1:3">
      <c r="A44" s="8">
        <v>101010302</v>
      </c>
      <c r="B44" s="8" t="s">
        <v>223</v>
      </c>
      <c r="C44" s="19"/>
    </row>
    <row r="45" ht="17.25" customHeight="1" spans="1:3">
      <c r="A45" s="8">
        <v>10102</v>
      </c>
      <c r="B45" s="42" t="s">
        <v>224</v>
      </c>
      <c r="C45" s="9">
        <f>SUM(C46,C58,C64)</f>
        <v>0</v>
      </c>
    </row>
    <row r="46" ht="17.25" customHeight="1" spans="1:3">
      <c r="A46" s="8">
        <v>1010201</v>
      </c>
      <c r="B46" s="42" t="s">
        <v>225</v>
      </c>
      <c r="C46" s="9">
        <f>SUM(C47:C57)</f>
        <v>0</v>
      </c>
    </row>
    <row r="47" ht="17.25" customHeight="1" spans="1:3">
      <c r="A47" s="8">
        <v>101020101</v>
      </c>
      <c r="B47" s="8" t="s">
        <v>226</v>
      </c>
      <c r="C47" s="19"/>
    </row>
    <row r="48" ht="17.25" customHeight="1" spans="1:3">
      <c r="A48" s="8">
        <v>101020102</v>
      </c>
      <c r="B48" s="8" t="s">
        <v>227</v>
      </c>
      <c r="C48" s="19"/>
    </row>
    <row r="49" ht="17.25" customHeight="1" spans="1:3">
      <c r="A49" s="8">
        <v>101020103</v>
      </c>
      <c r="B49" s="8" t="s">
        <v>228</v>
      </c>
      <c r="C49" s="19"/>
    </row>
    <row r="50" ht="17.25" customHeight="1" spans="1:3">
      <c r="A50" s="8">
        <v>101020104</v>
      </c>
      <c r="B50" s="8" t="s">
        <v>229</v>
      </c>
      <c r="C50" s="19"/>
    </row>
    <row r="51" ht="17.25" customHeight="1" spans="1:3">
      <c r="A51" s="8">
        <v>101020105</v>
      </c>
      <c r="B51" s="8" t="s">
        <v>230</v>
      </c>
      <c r="C51" s="19"/>
    </row>
    <row r="52" ht="17.25" customHeight="1" spans="1:3">
      <c r="A52" s="8">
        <v>101020106</v>
      </c>
      <c r="B52" s="8" t="s">
        <v>231</v>
      </c>
      <c r="C52" s="19"/>
    </row>
    <row r="53" ht="17.25" customHeight="1" spans="1:3">
      <c r="A53" s="8">
        <v>101020107</v>
      </c>
      <c r="B53" s="8" t="s">
        <v>232</v>
      </c>
      <c r="C53" s="19"/>
    </row>
    <row r="54" ht="17.25" customHeight="1" spans="1:3">
      <c r="A54" s="8">
        <v>101020119</v>
      </c>
      <c r="B54" s="8" t="s">
        <v>233</v>
      </c>
      <c r="C54" s="19"/>
    </row>
    <row r="55" ht="17.25" customHeight="1" spans="1:3">
      <c r="A55" s="8">
        <v>101020120</v>
      </c>
      <c r="B55" s="8" t="s">
        <v>234</v>
      </c>
      <c r="C55" s="19"/>
    </row>
    <row r="56" ht="17.25" customHeight="1" spans="1:3">
      <c r="A56" s="8">
        <v>101020121</v>
      </c>
      <c r="B56" s="8" t="s">
        <v>235</v>
      </c>
      <c r="C56" s="19"/>
    </row>
    <row r="57" ht="17.25" customHeight="1" spans="1:3">
      <c r="A57" s="8">
        <v>101020129</v>
      </c>
      <c r="B57" s="8" t="s">
        <v>236</v>
      </c>
      <c r="C57" s="19"/>
    </row>
    <row r="58" ht="17.25" customHeight="1" spans="1:3">
      <c r="A58" s="8">
        <v>1010202</v>
      </c>
      <c r="B58" s="42" t="s">
        <v>237</v>
      </c>
      <c r="C58" s="9">
        <f>SUM(C59:C63)</f>
        <v>0</v>
      </c>
    </row>
    <row r="59" ht="17.25" customHeight="1" spans="1:3">
      <c r="A59" s="8">
        <v>101020202</v>
      </c>
      <c r="B59" s="8" t="s">
        <v>238</v>
      </c>
      <c r="C59" s="19"/>
    </row>
    <row r="60" ht="17.25" customHeight="1" spans="1:3">
      <c r="A60" s="8">
        <v>101020209</v>
      </c>
      <c r="B60" s="8" t="s">
        <v>239</v>
      </c>
      <c r="C60" s="19"/>
    </row>
    <row r="61" ht="17.25" customHeight="1" spans="1:3">
      <c r="A61" s="8">
        <v>101020220</v>
      </c>
      <c r="B61" s="8" t="s">
        <v>240</v>
      </c>
      <c r="C61" s="19"/>
    </row>
    <row r="62" ht="17.25" customHeight="1" spans="1:3">
      <c r="A62" s="8">
        <v>101020221</v>
      </c>
      <c r="B62" s="8" t="s">
        <v>241</v>
      </c>
      <c r="C62" s="19"/>
    </row>
    <row r="63" ht="17.25" customHeight="1" spans="1:3">
      <c r="A63" s="8">
        <v>101020229</v>
      </c>
      <c r="B63" s="8" t="s">
        <v>242</v>
      </c>
      <c r="C63" s="19"/>
    </row>
    <row r="64" ht="17.25" customHeight="1" spans="1:3">
      <c r="A64" s="8">
        <v>1010203</v>
      </c>
      <c r="B64" s="42" t="s">
        <v>243</v>
      </c>
      <c r="C64" s="19"/>
    </row>
    <row r="65" ht="17.25" customHeight="1" spans="1:3">
      <c r="A65" s="8">
        <v>10104</v>
      </c>
      <c r="B65" s="42" t="s">
        <v>244</v>
      </c>
      <c r="C65" s="9">
        <f>SUM(C66:C82,C86:C91,C95,C100:C101,C105:C111,C128:C129,C132:C134,C139,C144,C149,C154,C159,C164,C169,C174,C179,C184,C188,C189)</f>
        <v>2609</v>
      </c>
    </row>
    <row r="66" ht="17.25" customHeight="1" spans="1:3">
      <c r="A66" s="8">
        <v>1010401</v>
      </c>
      <c r="B66" s="42" t="s">
        <v>245</v>
      </c>
      <c r="C66" s="19"/>
    </row>
    <row r="67" ht="17.25" customHeight="1" spans="1:3">
      <c r="A67" s="8">
        <v>1010402</v>
      </c>
      <c r="B67" s="42" t="s">
        <v>246</v>
      </c>
      <c r="C67" s="19"/>
    </row>
    <row r="68" ht="17.25" customHeight="1" spans="1:3">
      <c r="A68" s="8">
        <v>1010403</v>
      </c>
      <c r="B68" s="42" t="s">
        <v>247</v>
      </c>
      <c r="C68" s="19"/>
    </row>
    <row r="69" ht="17.25" customHeight="1" spans="1:3">
      <c r="A69" s="8">
        <v>1010404</v>
      </c>
      <c r="B69" s="42" t="s">
        <v>248</v>
      </c>
      <c r="C69" s="19"/>
    </row>
    <row r="70" ht="17.25" customHeight="1" spans="1:3">
      <c r="A70" s="8">
        <v>1010405</v>
      </c>
      <c r="B70" s="42" t="s">
        <v>249</v>
      </c>
      <c r="C70" s="19"/>
    </row>
    <row r="71" ht="17.25" customHeight="1" spans="1:3">
      <c r="A71" s="8">
        <v>1010406</v>
      </c>
      <c r="B71" s="42" t="s">
        <v>250</v>
      </c>
      <c r="C71" s="19"/>
    </row>
    <row r="72" ht="17.25" customHeight="1" spans="1:3">
      <c r="A72" s="8">
        <v>1010407</v>
      </c>
      <c r="B72" s="42" t="s">
        <v>251</v>
      </c>
      <c r="C72" s="19"/>
    </row>
    <row r="73" ht="17.25" customHeight="1" spans="1:3">
      <c r="A73" s="8">
        <v>1010408</v>
      </c>
      <c r="B73" s="42" t="s">
        <v>252</v>
      </c>
      <c r="C73" s="19"/>
    </row>
    <row r="74" ht="17.25" customHeight="1" spans="1:3">
      <c r="A74" s="8">
        <v>1010409</v>
      </c>
      <c r="B74" s="42" t="s">
        <v>253</v>
      </c>
      <c r="C74" s="19"/>
    </row>
    <row r="75" ht="17.25" customHeight="1" spans="1:3">
      <c r="A75" s="8">
        <v>1010410</v>
      </c>
      <c r="B75" s="42" t="s">
        <v>254</v>
      </c>
      <c r="C75" s="19"/>
    </row>
    <row r="76" ht="17.25" customHeight="1" spans="1:3">
      <c r="A76" s="8">
        <v>1010411</v>
      </c>
      <c r="B76" s="42" t="s">
        <v>255</v>
      </c>
      <c r="C76" s="19"/>
    </row>
    <row r="77" ht="17.25" customHeight="1" spans="1:3">
      <c r="A77" s="8">
        <v>1010412</v>
      </c>
      <c r="B77" s="42" t="s">
        <v>256</v>
      </c>
      <c r="C77" s="19"/>
    </row>
    <row r="78" ht="17.25" customHeight="1" spans="1:3">
      <c r="A78" s="8">
        <v>1010413</v>
      </c>
      <c r="B78" s="42" t="s">
        <v>257</v>
      </c>
      <c r="C78" s="19"/>
    </row>
    <row r="79" ht="17.25" customHeight="1" spans="1:3">
      <c r="A79" s="8">
        <v>1010414</v>
      </c>
      <c r="B79" s="42" t="s">
        <v>258</v>
      </c>
      <c r="C79" s="19"/>
    </row>
    <row r="80" ht="17.25" customHeight="1" spans="1:3">
      <c r="A80" s="8">
        <v>1010415</v>
      </c>
      <c r="B80" s="42" t="s">
        <v>259</v>
      </c>
      <c r="C80" s="19"/>
    </row>
    <row r="81" ht="17.25" customHeight="1" spans="1:3">
      <c r="A81" s="8">
        <v>1010416</v>
      </c>
      <c r="B81" s="42" t="s">
        <v>260</v>
      </c>
      <c r="C81" s="19"/>
    </row>
    <row r="82" ht="17.25" customHeight="1" spans="1:3">
      <c r="A82" s="8">
        <v>1010417</v>
      </c>
      <c r="B82" s="42" t="s">
        <v>261</v>
      </c>
      <c r="C82" s="9">
        <f>SUM(C83:C85)</f>
        <v>0</v>
      </c>
    </row>
    <row r="83" ht="17.25" customHeight="1" spans="1:3">
      <c r="A83" s="8">
        <v>101041701</v>
      </c>
      <c r="B83" s="8" t="s">
        <v>262</v>
      </c>
      <c r="C83" s="19"/>
    </row>
    <row r="84" ht="17.25" customHeight="1" spans="1:3">
      <c r="A84" s="8">
        <v>101041702</v>
      </c>
      <c r="B84" s="8" t="s">
        <v>263</v>
      </c>
      <c r="C84" s="19"/>
    </row>
    <row r="85" ht="17.25" customHeight="1" spans="1:3">
      <c r="A85" s="8">
        <v>101041709</v>
      </c>
      <c r="B85" s="8" t="s">
        <v>264</v>
      </c>
      <c r="C85" s="19"/>
    </row>
    <row r="86" ht="17.25" customHeight="1" spans="1:3">
      <c r="A86" s="8">
        <v>1010418</v>
      </c>
      <c r="B86" s="42" t="s">
        <v>265</v>
      </c>
      <c r="C86" s="19"/>
    </row>
    <row r="87" ht="17.25" customHeight="1" spans="1:3">
      <c r="A87" s="8">
        <v>1010419</v>
      </c>
      <c r="B87" s="42" t="s">
        <v>266</v>
      </c>
      <c r="C87" s="19"/>
    </row>
    <row r="88" ht="17.25" customHeight="1" spans="1:3">
      <c r="A88" s="8">
        <v>1010420</v>
      </c>
      <c r="B88" s="42" t="s">
        <v>267</v>
      </c>
      <c r="C88" s="19"/>
    </row>
    <row r="89" ht="17.25" customHeight="1" spans="1:3">
      <c r="A89" s="8">
        <v>1010421</v>
      </c>
      <c r="B89" s="42" t="s">
        <v>268</v>
      </c>
      <c r="C89" s="19"/>
    </row>
    <row r="90" ht="17.25" customHeight="1" spans="1:3">
      <c r="A90" s="8">
        <v>1010422</v>
      </c>
      <c r="B90" s="42" t="s">
        <v>269</v>
      </c>
      <c r="C90" s="19"/>
    </row>
    <row r="91" ht="17.25" customHeight="1" spans="1:3">
      <c r="A91" s="8">
        <v>1010423</v>
      </c>
      <c r="B91" s="42" t="s">
        <v>270</v>
      </c>
      <c r="C91" s="9">
        <f>SUM(C92:C94)</f>
        <v>0</v>
      </c>
    </row>
    <row r="92" ht="17.25" customHeight="1" spans="1:3">
      <c r="A92" s="8">
        <v>101042303</v>
      </c>
      <c r="B92" s="8" t="s">
        <v>271</v>
      </c>
      <c r="C92" s="19"/>
    </row>
    <row r="93" ht="17.25" customHeight="1" spans="1:3">
      <c r="A93" s="8">
        <v>101042304</v>
      </c>
      <c r="B93" s="8" t="s">
        <v>272</v>
      </c>
      <c r="C93" s="19"/>
    </row>
    <row r="94" ht="17.25" customHeight="1" spans="1:3">
      <c r="A94" s="8">
        <v>101042309</v>
      </c>
      <c r="B94" s="8" t="s">
        <v>273</v>
      </c>
      <c r="C94" s="19"/>
    </row>
    <row r="95" ht="17.25" customHeight="1" spans="1:3">
      <c r="A95" s="8">
        <v>1010424</v>
      </c>
      <c r="B95" s="42" t="s">
        <v>274</v>
      </c>
      <c r="C95" s="9">
        <f>SUM(C96:C99)</f>
        <v>0</v>
      </c>
    </row>
    <row r="96" ht="17.25" customHeight="1" spans="1:3">
      <c r="A96" s="8">
        <v>101042402</v>
      </c>
      <c r="B96" s="8" t="s">
        <v>275</v>
      </c>
      <c r="C96" s="19"/>
    </row>
    <row r="97" ht="17.25" customHeight="1" spans="1:3">
      <c r="A97" s="8">
        <v>101042403</v>
      </c>
      <c r="B97" s="8" t="s">
        <v>276</v>
      </c>
      <c r="C97" s="19"/>
    </row>
    <row r="98" ht="17.25" customHeight="1" spans="1:3">
      <c r="A98" s="8">
        <v>101042404</v>
      </c>
      <c r="B98" s="8" t="s">
        <v>277</v>
      </c>
      <c r="C98" s="19"/>
    </row>
    <row r="99" ht="17.25" customHeight="1" spans="1:3">
      <c r="A99" s="8">
        <v>101042409</v>
      </c>
      <c r="B99" s="8" t="s">
        <v>278</v>
      </c>
      <c r="C99" s="19"/>
    </row>
    <row r="100" ht="17.25" customHeight="1" spans="1:3">
      <c r="A100" s="8">
        <v>1010425</v>
      </c>
      <c r="B100" s="42" t="s">
        <v>279</v>
      </c>
      <c r="C100" s="19"/>
    </row>
    <row r="101" ht="17.25" customHeight="1" spans="1:3">
      <c r="A101" s="8">
        <v>1010426</v>
      </c>
      <c r="B101" s="42" t="s">
        <v>280</v>
      </c>
      <c r="C101" s="9">
        <f>SUM(C102:C104)</f>
        <v>0</v>
      </c>
    </row>
    <row r="102" ht="17.25" customHeight="1" spans="1:3">
      <c r="A102" s="8">
        <v>101042601</v>
      </c>
      <c r="B102" s="8" t="s">
        <v>281</v>
      </c>
      <c r="C102" s="19"/>
    </row>
    <row r="103" ht="17.25" customHeight="1" spans="1:3">
      <c r="A103" s="8">
        <v>101042602</v>
      </c>
      <c r="B103" s="8" t="s">
        <v>282</v>
      </c>
      <c r="C103" s="19"/>
    </row>
    <row r="104" ht="17.25" customHeight="1" spans="1:3">
      <c r="A104" s="8">
        <v>101042609</v>
      </c>
      <c r="B104" s="8" t="s">
        <v>283</v>
      </c>
      <c r="C104" s="19"/>
    </row>
    <row r="105" ht="17.25" customHeight="1" spans="1:3">
      <c r="A105" s="8">
        <v>1010427</v>
      </c>
      <c r="B105" s="42" t="s">
        <v>284</v>
      </c>
      <c r="C105" s="19"/>
    </row>
    <row r="106" ht="17.25" customHeight="1" spans="1:3">
      <c r="A106" s="8">
        <v>1010428</v>
      </c>
      <c r="B106" s="42" t="s">
        <v>285</v>
      </c>
      <c r="C106" s="19"/>
    </row>
    <row r="107" ht="17.25" customHeight="1" spans="1:3">
      <c r="A107" s="8">
        <v>1010429</v>
      </c>
      <c r="B107" s="42" t="s">
        <v>286</v>
      </c>
      <c r="C107" s="19"/>
    </row>
    <row r="108" ht="17.25" customHeight="1" spans="1:3">
      <c r="A108" s="8">
        <v>1010430</v>
      </c>
      <c r="B108" s="42" t="s">
        <v>287</v>
      </c>
      <c r="C108" s="19"/>
    </row>
    <row r="109" ht="17.25" customHeight="1" spans="1:3">
      <c r="A109" s="8">
        <v>1010431</v>
      </c>
      <c r="B109" s="42" t="s">
        <v>288</v>
      </c>
      <c r="C109" s="19">
        <v>-1</v>
      </c>
    </row>
    <row r="110" ht="17.25" customHeight="1" spans="1:3">
      <c r="A110" s="8">
        <v>1010432</v>
      </c>
      <c r="B110" s="42" t="s">
        <v>289</v>
      </c>
      <c r="C110" s="19">
        <v>5</v>
      </c>
    </row>
    <row r="111" ht="17.25" customHeight="1" spans="1:3">
      <c r="A111" s="8">
        <v>1010433</v>
      </c>
      <c r="B111" s="42" t="s">
        <v>290</v>
      </c>
      <c r="C111" s="9">
        <f>SUM(C112:C127)</f>
        <v>2086</v>
      </c>
    </row>
    <row r="112" ht="17.25" customHeight="1" spans="1:3">
      <c r="A112" s="8">
        <v>101043302</v>
      </c>
      <c r="B112" s="8" t="s">
        <v>291</v>
      </c>
      <c r="C112" s="19"/>
    </row>
    <row r="113" ht="17.25" customHeight="1" spans="1:3">
      <c r="A113" s="8">
        <v>101043303</v>
      </c>
      <c r="B113" s="8" t="s">
        <v>292</v>
      </c>
      <c r="C113" s="19"/>
    </row>
    <row r="114" ht="17.25" customHeight="1" spans="1:3">
      <c r="A114" s="8">
        <v>101043304</v>
      </c>
      <c r="B114" s="8" t="s">
        <v>293</v>
      </c>
      <c r="C114" s="19"/>
    </row>
    <row r="115" ht="17.25" customHeight="1" spans="1:3">
      <c r="A115" s="8">
        <v>101043308</v>
      </c>
      <c r="B115" s="8" t="s">
        <v>294</v>
      </c>
      <c r="C115" s="19"/>
    </row>
    <row r="116" ht="17.25" customHeight="1" spans="1:3">
      <c r="A116" s="8">
        <v>101043309</v>
      </c>
      <c r="B116" s="8" t="s">
        <v>295</v>
      </c>
      <c r="C116" s="19"/>
    </row>
    <row r="117" ht="17.25" customHeight="1" spans="1:3">
      <c r="A117" s="8">
        <v>101043310</v>
      </c>
      <c r="B117" s="8" t="s">
        <v>296</v>
      </c>
      <c r="C117" s="19"/>
    </row>
    <row r="118" ht="17.25" customHeight="1" spans="1:3">
      <c r="A118" s="8">
        <v>101043312</v>
      </c>
      <c r="B118" s="8" t="s">
        <v>297</v>
      </c>
      <c r="C118" s="19"/>
    </row>
    <row r="119" ht="17.25" customHeight="1" spans="1:3">
      <c r="A119" s="8">
        <v>101043313</v>
      </c>
      <c r="B119" s="8" t="s">
        <v>298</v>
      </c>
      <c r="C119" s="19"/>
    </row>
    <row r="120" ht="17.25" customHeight="1" spans="1:3">
      <c r="A120" s="8">
        <v>101043314</v>
      </c>
      <c r="B120" s="8" t="s">
        <v>299</v>
      </c>
      <c r="C120" s="19"/>
    </row>
    <row r="121" ht="17.25" customHeight="1" spans="1:3">
      <c r="A121" s="8">
        <v>101043315</v>
      </c>
      <c r="B121" s="8" t="s">
        <v>300</v>
      </c>
      <c r="C121" s="19"/>
    </row>
    <row r="122" ht="17.25" customHeight="1" spans="1:3">
      <c r="A122" s="8">
        <v>101043316</v>
      </c>
      <c r="B122" s="8" t="s">
        <v>301</v>
      </c>
      <c r="C122" s="19"/>
    </row>
    <row r="123" ht="17.25" customHeight="1" spans="1:3">
      <c r="A123" s="8">
        <v>101043317</v>
      </c>
      <c r="B123" s="8" t="s">
        <v>302</v>
      </c>
      <c r="C123" s="19"/>
    </row>
    <row r="124" ht="17.25" customHeight="1" spans="1:3">
      <c r="A124" s="8">
        <v>101043318</v>
      </c>
      <c r="B124" s="8" t="s">
        <v>303</v>
      </c>
      <c r="C124" s="19"/>
    </row>
    <row r="125" ht="17.25" customHeight="1" spans="1:3">
      <c r="A125" s="8">
        <v>101043319</v>
      </c>
      <c r="B125" s="8" t="s">
        <v>304</v>
      </c>
      <c r="C125" s="19"/>
    </row>
    <row r="126" ht="17.25" customHeight="1" spans="1:3">
      <c r="A126" s="8">
        <v>101043320</v>
      </c>
      <c r="B126" s="8" t="s">
        <v>305</v>
      </c>
      <c r="C126" s="19"/>
    </row>
    <row r="127" ht="17.25" customHeight="1" spans="1:3">
      <c r="A127" s="8">
        <v>101043399</v>
      </c>
      <c r="B127" s="8" t="s">
        <v>306</v>
      </c>
      <c r="C127" s="19">
        <v>2086</v>
      </c>
    </row>
    <row r="128" ht="17.25" customHeight="1" spans="1:3">
      <c r="A128" s="8">
        <v>1010434</v>
      </c>
      <c r="B128" s="42" t="s">
        <v>307</v>
      </c>
      <c r="C128" s="19"/>
    </row>
    <row r="129" ht="17.25" customHeight="1" spans="1:3">
      <c r="A129" s="8">
        <v>1010435</v>
      </c>
      <c r="B129" s="42" t="s">
        <v>308</v>
      </c>
      <c r="C129" s="9">
        <f>C130+C131</f>
        <v>1</v>
      </c>
    </row>
    <row r="130" ht="17.25" customHeight="1" spans="1:3">
      <c r="A130" s="8">
        <v>101043501</v>
      </c>
      <c r="B130" s="8" t="s">
        <v>309</v>
      </c>
      <c r="C130" s="19"/>
    </row>
    <row r="131" ht="17.25" customHeight="1" spans="1:3">
      <c r="A131" s="8">
        <v>101043509</v>
      </c>
      <c r="B131" s="8" t="s">
        <v>310</v>
      </c>
      <c r="C131" s="19">
        <v>1</v>
      </c>
    </row>
    <row r="132" ht="17.25" customHeight="1" spans="1:3">
      <c r="A132" s="8">
        <v>1010436</v>
      </c>
      <c r="B132" s="42" t="s">
        <v>311</v>
      </c>
      <c r="C132" s="19">
        <v>35</v>
      </c>
    </row>
    <row r="133" ht="17.25" customHeight="1" spans="1:3">
      <c r="A133" s="8">
        <v>1010439</v>
      </c>
      <c r="B133" s="42" t="s">
        <v>312</v>
      </c>
      <c r="C133" s="19">
        <v>2</v>
      </c>
    </row>
    <row r="134" ht="17.25" customHeight="1" spans="1:3">
      <c r="A134" s="8">
        <v>1010440</v>
      </c>
      <c r="B134" s="42" t="s">
        <v>313</v>
      </c>
      <c r="C134" s="9">
        <f>SUM(C135:C138)</f>
        <v>0</v>
      </c>
    </row>
    <row r="135" ht="17.25" customHeight="1" spans="1:3">
      <c r="A135" s="8">
        <v>101044001</v>
      </c>
      <c r="B135" s="8" t="s">
        <v>314</v>
      </c>
      <c r="C135" s="19"/>
    </row>
    <row r="136" ht="17.25" customHeight="1" spans="1:3">
      <c r="A136" s="8">
        <v>101044002</v>
      </c>
      <c r="B136" s="8" t="s">
        <v>315</v>
      </c>
      <c r="C136" s="19"/>
    </row>
    <row r="137" ht="17.25" customHeight="1" spans="1:3">
      <c r="A137" s="8">
        <v>101044003</v>
      </c>
      <c r="B137" s="8" t="s">
        <v>316</v>
      </c>
      <c r="C137" s="19"/>
    </row>
    <row r="138" ht="17.25" customHeight="1" spans="1:3">
      <c r="A138" s="8">
        <v>101044099</v>
      </c>
      <c r="B138" s="8" t="s">
        <v>317</v>
      </c>
      <c r="C138" s="19"/>
    </row>
    <row r="139" ht="17.25" customHeight="1" spans="1:3">
      <c r="A139" s="8">
        <v>1010441</v>
      </c>
      <c r="B139" s="42" t="s">
        <v>318</v>
      </c>
      <c r="C139" s="9">
        <f>SUM(C140:C143)</f>
        <v>469</v>
      </c>
    </row>
    <row r="140" ht="17.25" customHeight="1" spans="1:3">
      <c r="A140" s="8">
        <v>101044101</v>
      </c>
      <c r="B140" s="8" t="s">
        <v>319</v>
      </c>
      <c r="C140" s="19"/>
    </row>
    <row r="141" ht="17.25" customHeight="1" spans="1:3">
      <c r="A141" s="8">
        <v>101044102</v>
      </c>
      <c r="B141" s="8" t="s">
        <v>320</v>
      </c>
      <c r="C141" s="19">
        <v>469</v>
      </c>
    </row>
    <row r="142" ht="17.25" customHeight="1" spans="1:3">
      <c r="A142" s="8">
        <v>101044103</v>
      </c>
      <c r="B142" s="8" t="s">
        <v>321</v>
      </c>
      <c r="C142" s="19"/>
    </row>
    <row r="143" ht="17.25" customHeight="1" spans="1:3">
      <c r="A143" s="8">
        <v>101044199</v>
      </c>
      <c r="B143" s="8" t="s">
        <v>322</v>
      </c>
      <c r="C143" s="19"/>
    </row>
    <row r="144" ht="17.25" customHeight="1" spans="1:3">
      <c r="A144" s="8">
        <v>1010442</v>
      </c>
      <c r="B144" s="42" t="s">
        <v>323</v>
      </c>
      <c r="C144" s="9">
        <f>SUM(C145:C148)</f>
        <v>8</v>
      </c>
    </row>
    <row r="145" ht="17.25" customHeight="1" spans="1:3">
      <c r="A145" s="8">
        <v>101044201</v>
      </c>
      <c r="B145" s="8" t="s">
        <v>324</v>
      </c>
      <c r="C145" s="19"/>
    </row>
    <row r="146" ht="17.25" customHeight="1" spans="1:3">
      <c r="A146" s="8">
        <v>101044202</v>
      </c>
      <c r="B146" s="8" t="s">
        <v>325</v>
      </c>
      <c r="C146" s="19">
        <v>8</v>
      </c>
    </row>
    <row r="147" ht="17.25" customHeight="1" spans="1:3">
      <c r="A147" s="8">
        <v>101044203</v>
      </c>
      <c r="B147" s="8" t="s">
        <v>326</v>
      </c>
      <c r="C147" s="19"/>
    </row>
    <row r="148" ht="17.25" customHeight="1" spans="1:3">
      <c r="A148" s="8">
        <v>101044299</v>
      </c>
      <c r="B148" s="8" t="s">
        <v>327</v>
      </c>
      <c r="C148" s="19"/>
    </row>
    <row r="149" ht="17.25" customHeight="1" spans="1:3">
      <c r="A149" s="8">
        <v>1010443</v>
      </c>
      <c r="B149" s="42" t="s">
        <v>328</v>
      </c>
      <c r="C149" s="9">
        <f>SUM(C150:C153)</f>
        <v>0</v>
      </c>
    </row>
    <row r="150" ht="17.25" customHeight="1" spans="1:3">
      <c r="A150" s="8">
        <v>101044301</v>
      </c>
      <c r="B150" s="8" t="s">
        <v>329</v>
      </c>
      <c r="C150" s="19"/>
    </row>
    <row r="151" ht="17.25" customHeight="1" spans="1:3">
      <c r="A151" s="8">
        <v>101044302</v>
      </c>
      <c r="B151" s="8" t="s">
        <v>330</v>
      </c>
      <c r="C151" s="19"/>
    </row>
    <row r="152" ht="17.25" customHeight="1" spans="1:3">
      <c r="A152" s="8">
        <v>101044303</v>
      </c>
      <c r="B152" s="8" t="s">
        <v>331</v>
      </c>
      <c r="C152" s="19"/>
    </row>
    <row r="153" ht="17.25" customHeight="1" spans="1:3">
      <c r="A153" s="8">
        <v>101044399</v>
      </c>
      <c r="B153" s="8" t="s">
        <v>332</v>
      </c>
      <c r="C153" s="19"/>
    </row>
    <row r="154" ht="17.25" customHeight="1" spans="1:3">
      <c r="A154" s="8">
        <v>1010444</v>
      </c>
      <c r="B154" s="42" t="s">
        <v>333</v>
      </c>
      <c r="C154" s="9">
        <f>SUM(C155:C158)</f>
        <v>0</v>
      </c>
    </row>
    <row r="155" ht="17.25" customHeight="1" spans="1:3">
      <c r="A155" s="8">
        <v>101044401</v>
      </c>
      <c r="B155" s="8" t="s">
        <v>314</v>
      </c>
      <c r="C155" s="19"/>
    </row>
    <row r="156" ht="17.25" customHeight="1" spans="1:3">
      <c r="A156" s="8">
        <v>101044402</v>
      </c>
      <c r="B156" s="8" t="s">
        <v>315</v>
      </c>
      <c r="C156" s="19"/>
    </row>
    <row r="157" ht="17.25" customHeight="1" spans="1:3">
      <c r="A157" s="8">
        <v>101044403</v>
      </c>
      <c r="B157" s="8" t="s">
        <v>316</v>
      </c>
      <c r="C157" s="19"/>
    </row>
    <row r="158" ht="17.25" customHeight="1" spans="1:3">
      <c r="A158" s="8">
        <v>101044499</v>
      </c>
      <c r="B158" s="8" t="s">
        <v>317</v>
      </c>
      <c r="C158" s="19"/>
    </row>
    <row r="159" ht="17.25" customHeight="1" spans="1:3">
      <c r="A159" s="8">
        <v>1010445</v>
      </c>
      <c r="B159" s="42" t="s">
        <v>334</v>
      </c>
      <c r="C159" s="9">
        <f>SUM(C160:C163)</f>
        <v>0</v>
      </c>
    </row>
    <row r="160" ht="17.25" customHeight="1" spans="1:3">
      <c r="A160" s="8">
        <v>101044501</v>
      </c>
      <c r="B160" s="8" t="s">
        <v>319</v>
      </c>
      <c r="C160" s="19"/>
    </row>
    <row r="161" ht="17.25" customHeight="1" spans="1:3">
      <c r="A161" s="8">
        <v>101044502</v>
      </c>
      <c r="B161" s="8" t="s">
        <v>320</v>
      </c>
      <c r="C161" s="19"/>
    </row>
    <row r="162" ht="17.25" customHeight="1" spans="1:3">
      <c r="A162" s="8">
        <v>101044503</v>
      </c>
      <c r="B162" s="8" t="s">
        <v>321</v>
      </c>
      <c r="C162" s="19"/>
    </row>
    <row r="163" ht="17.25" customHeight="1" spans="1:3">
      <c r="A163" s="8">
        <v>101044599</v>
      </c>
      <c r="B163" s="8" t="s">
        <v>322</v>
      </c>
      <c r="C163" s="19"/>
    </row>
    <row r="164" ht="17.25" customHeight="1" spans="1:3">
      <c r="A164" s="8">
        <v>1010446</v>
      </c>
      <c r="B164" s="42" t="s">
        <v>335</v>
      </c>
      <c r="C164" s="9">
        <f>SUM(C165:C168)</f>
        <v>0</v>
      </c>
    </row>
    <row r="165" ht="17.25" customHeight="1" spans="1:3">
      <c r="A165" s="8">
        <v>101044601</v>
      </c>
      <c r="B165" s="8" t="s">
        <v>324</v>
      </c>
      <c r="C165" s="19"/>
    </row>
    <row r="166" ht="17.25" customHeight="1" spans="1:3">
      <c r="A166" s="8">
        <v>101044602</v>
      </c>
      <c r="B166" s="8" t="s">
        <v>325</v>
      </c>
      <c r="C166" s="19"/>
    </row>
    <row r="167" ht="17.25" customHeight="1" spans="1:3">
      <c r="A167" s="8">
        <v>101044603</v>
      </c>
      <c r="B167" s="8" t="s">
        <v>326</v>
      </c>
      <c r="C167" s="19"/>
    </row>
    <row r="168" ht="17.25" customHeight="1" spans="1:3">
      <c r="A168" s="8">
        <v>101044699</v>
      </c>
      <c r="B168" s="8" t="s">
        <v>327</v>
      </c>
      <c r="C168" s="19"/>
    </row>
    <row r="169" ht="17.25" customHeight="1" spans="1:3">
      <c r="A169" s="8">
        <v>1010447</v>
      </c>
      <c r="B169" s="42" t="s">
        <v>336</v>
      </c>
      <c r="C169" s="9">
        <f>SUM(C170:C173)</f>
        <v>0</v>
      </c>
    </row>
    <row r="170" ht="17.25" customHeight="1" spans="1:3">
      <c r="A170" s="8">
        <v>101044701</v>
      </c>
      <c r="B170" s="8" t="s">
        <v>329</v>
      </c>
      <c r="C170" s="19"/>
    </row>
    <row r="171" ht="17.25" customHeight="1" spans="1:3">
      <c r="A171" s="8">
        <v>101044702</v>
      </c>
      <c r="B171" s="8" t="s">
        <v>330</v>
      </c>
      <c r="C171" s="19"/>
    </row>
    <row r="172" ht="17.25" customHeight="1" spans="1:3">
      <c r="A172" s="8">
        <v>101044703</v>
      </c>
      <c r="B172" s="8" t="s">
        <v>331</v>
      </c>
      <c r="C172" s="19"/>
    </row>
    <row r="173" ht="17.25" customHeight="1" spans="1:3">
      <c r="A173" s="8">
        <v>101044799</v>
      </c>
      <c r="B173" s="8" t="s">
        <v>332</v>
      </c>
      <c r="C173" s="19"/>
    </row>
    <row r="174" ht="17.25" customHeight="1" spans="1:3">
      <c r="A174" s="8">
        <v>1010448</v>
      </c>
      <c r="B174" s="42" t="s">
        <v>337</v>
      </c>
      <c r="C174" s="9">
        <f>SUM(C175:C178)</f>
        <v>0</v>
      </c>
    </row>
    <row r="175" ht="17.25" customHeight="1" spans="1:3">
      <c r="A175" s="8">
        <v>101044801</v>
      </c>
      <c r="B175" s="8" t="s">
        <v>338</v>
      </c>
      <c r="C175" s="19"/>
    </row>
    <row r="176" ht="17.25" customHeight="1" spans="1:3">
      <c r="A176" s="8">
        <v>101044802</v>
      </c>
      <c r="B176" s="8" t="s">
        <v>339</v>
      </c>
      <c r="C176" s="19"/>
    </row>
    <row r="177" ht="17.25" customHeight="1" spans="1:3">
      <c r="A177" s="8">
        <v>101044803</v>
      </c>
      <c r="B177" s="8" t="s">
        <v>340</v>
      </c>
      <c r="C177" s="19"/>
    </row>
    <row r="178" ht="17.25" customHeight="1" spans="1:3">
      <c r="A178" s="8">
        <v>101044899</v>
      </c>
      <c r="B178" s="8" t="s">
        <v>341</v>
      </c>
      <c r="C178" s="19"/>
    </row>
    <row r="179" ht="17.25" customHeight="1" spans="1:3">
      <c r="A179" s="8">
        <v>1010449</v>
      </c>
      <c r="B179" s="42" t="s">
        <v>342</v>
      </c>
      <c r="C179" s="9">
        <f>SUM(C180:C183)</f>
        <v>0</v>
      </c>
    </row>
    <row r="180" ht="17.25" customHeight="1" spans="1:3">
      <c r="A180" s="8">
        <v>101044901</v>
      </c>
      <c r="B180" s="8" t="s">
        <v>338</v>
      </c>
      <c r="C180" s="19"/>
    </row>
    <row r="181" ht="17.25" customHeight="1" spans="1:3">
      <c r="A181" s="8">
        <v>101044902</v>
      </c>
      <c r="B181" s="8" t="s">
        <v>339</v>
      </c>
      <c r="C181" s="19"/>
    </row>
    <row r="182" ht="17.25" customHeight="1" spans="1:3">
      <c r="A182" s="8">
        <v>101044903</v>
      </c>
      <c r="B182" s="8" t="s">
        <v>340</v>
      </c>
      <c r="C182" s="19"/>
    </row>
    <row r="183" ht="17.25" customHeight="1" spans="1:3">
      <c r="A183" s="8">
        <v>101044999</v>
      </c>
      <c r="B183" s="8" t="s">
        <v>341</v>
      </c>
      <c r="C183" s="19"/>
    </row>
    <row r="184" ht="17.25" customHeight="1" spans="1:3">
      <c r="A184" s="8">
        <v>1010450</v>
      </c>
      <c r="B184" s="42" t="s">
        <v>343</v>
      </c>
      <c r="C184" s="9">
        <f>SUM(C185:C187)</f>
        <v>4</v>
      </c>
    </row>
    <row r="185" ht="17.25" customHeight="1" spans="1:3">
      <c r="A185" s="8">
        <v>101045001</v>
      </c>
      <c r="B185" s="8" t="s">
        <v>344</v>
      </c>
      <c r="C185" s="19">
        <v>4</v>
      </c>
    </row>
    <row r="186" ht="17.25" customHeight="1" spans="1:3">
      <c r="A186" s="8">
        <v>101045002</v>
      </c>
      <c r="B186" s="8" t="s">
        <v>345</v>
      </c>
      <c r="C186" s="19"/>
    </row>
    <row r="187" ht="17.25" customHeight="1" spans="1:3">
      <c r="A187" s="8">
        <v>101045003</v>
      </c>
      <c r="B187" s="8" t="s">
        <v>346</v>
      </c>
      <c r="C187" s="19"/>
    </row>
    <row r="188" ht="17.25" customHeight="1" spans="1:3">
      <c r="A188" s="8">
        <v>1010451</v>
      </c>
      <c r="B188" s="42" t="s">
        <v>347</v>
      </c>
      <c r="C188" s="19"/>
    </row>
    <row r="189" ht="17.25" customHeight="1" spans="1:3">
      <c r="A189" s="8">
        <v>1010452</v>
      </c>
      <c r="B189" s="42" t="s">
        <v>348</v>
      </c>
      <c r="C189" s="19"/>
    </row>
    <row r="190" ht="17.25" customHeight="1" spans="1:3">
      <c r="A190" s="8">
        <v>10105</v>
      </c>
      <c r="B190" s="42" t="s">
        <v>349</v>
      </c>
      <c r="C190" s="9">
        <f>SUM(C191:C213,C217,C220,C221,C225:C230,C242:C244,C249,C254)</f>
        <v>0</v>
      </c>
    </row>
    <row r="191" ht="17.25" customHeight="1" spans="1:3">
      <c r="A191" s="8">
        <v>1010501</v>
      </c>
      <c r="B191" s="42" t="s">
        <v>350</v>
      </c>
      <c r="C191" s="19"/>
    </row>
    <row r="192" ht="17.25" customHeight="1" spans="1:3">
      <c r="A192" s="8">
        <v>1010502</v>
      </c>
      <c r="B192" s="42" t="s">
        <v>351</v>
      </c>
      <c r="C192" s="19"/>
    </row>
    <row r="193" ht="17.25" customHeight="1" spans="1:3">
      <c r="A193" s="8">
        <v>1010503</v>
      </c>
      <c r="B193" s="42" t="s">
        <v>352</v>
      </c>
      <c r="C193" s="19"/>
    </row>
    <row r="194" ht="17.25" customHeight="1" spans="1:3">
      <c r="A194" s="8">
        <v>1010504</v>
      </c>
      <c r="B194" s="42" t="s">
        <v>353</v>
      </c>
      <c r="C194" s="19"/>
    </row>
    <row r="195" ht="17.25" customHeight="1" spans="1:3">
      <c r="A195" s="8">
        <v>1010505</v>
      </c>
      <c r="B195" s="42" t="s">
        <v>354</v>
      </c>
      <c r="C195" s="19"/>
    </row>
    <row r="196" ht="17.25" customHeight="1" spans="1:3">
      <c r="A196" s="8">
        <v>1010506</v>
      </c>
      <c r="B196" s="42" t="s">
        <v>355</v>
      </c>
      <c r="C196" s="19"/>
    </row>
    <row r="197" ht="17.25" customHeight="1" spans="1:3">
      <c r="A197" s="8">
        <v>1010507</v>
      </c>
      <c r="B197" s="42" t="s">
        <v>356</v>
      </c>
      <c r="C197" s="19"/>
    </row>
    <row r="198" ht="17.25" customHeight="1" spans="1:3">
      <c r="A198" s="8">
        <v>1010508</v>
      </c>
      <c r="B198" s="42" t="s">
        <v>357</v>
      </c>
      <c r="C198" s="19"/>
    </row>
    <row r="199" ht="17.25" customHeight="1" spans="1:3">
      <c r="A199" s="8">
        <v>1010509</v>
      </c>
      <c r="B199" s="42" t="s">
        <v>358</v>
      </c>
      <c r="C199" s="19"/>
    </row>
    <row r="200" ht="17.25" customHeight="1" spans="1:3">
      <c r="A200" s="8">
        <v>1010510</v>
      </c>
      <c r="B200" s="42" t="s">
        <v>359</v>
      </c>
      <c r="C200" s="19"/>
    </row>
    <row r="201" ht="17.25" customHeight="1" spans="1:3">
      <c r="A201" s="8">
        <v>1010511</v>
      </c>
      <c r="B201" s="42" t="s">
        <v>360</v>
      </c>
      <c r="C201" s="19"/>
    </row>
    <row r="202" ht="17.25" customHeight="1" spans="1:3">
      <c r="A202" s="8">
        <v>1010512</v>
      </c>
      <c r="B202" s="42" t="s">
        <v>361</v>
      </c>
      <c r="C202" s="19"/>
    </row>
    <row r="203" ht="17.25" customHeight="1" spans="1:3">
      <c r="A203" s="8">
        <v>1010513</v>
      </c>
      <c r="B203" s="42" t="s">
        <v>362</v>
      </c>
      <c r="C203" s="19"/>
    </row>
    <row r="204" ht="17.25" customHeight="1" spans="1:3">
      <c r="A204" s="8">
        <v>1010514</v>
      </c>
      <c r="B204" s="42" t="s">
        <v>363</v>
      </c>
      <c r="C204" s="19"/>
    </row>
    <row r="205" ht="17.25" customHeight="1" spans="1:3">
      <c r="A205" s="8">
        <v>1010515</v>
      </c>
      <c r="B205" s="42" t="s">
        <v>364</v>
      </c>
      <c r="C205" s="19"/>
    </row>
    <row r="206" ht="17.25" customHeight="1" spans="1:3">
      <c r="A206" s="8">
        <v>1010516</v>
      </c>
      <c r="B206" s="42" t="s">
        <v>365</v>
      </c>
      <c r="C206" s="19"/>
    </row>
    <row r="207" ht="17.25" customHeight="1" spans="1:3">
      <c r="A207" s="8">
        <v>1010517</v>
      </c>
      <c r="B207" s="42" t="s">
        <v>366</v>
      </c>
      <c r="C207" s="19"/>
    </row>
    <row r="208" ht="17.25" customHeight="1" spans="1:3">
      <c r="A208" s="8">
        <v>1010518</v>
      </c>
      <c r="B208" s="42" t="s">
        <v>367</v>
      </c>
      <c r="C208" s="19"/>
    </row>
    <row r="209" ht="17.25" customHeight="1" spans="1:3">
      <c r="A209" s="8">
        <v>1010519</v>
      </c>
      <c r="B209" s="42" t="s">
        <v>368</v>
      </c>
      <c r="C209" s="19"/>
    </row>
    <row r="210" ht="17.25" customHeight="1" spans="1:3">
      <c r="A210" s="8">
        <v>1010520</v>
      </c>
      <c r="B210" s="42" t="s">
        <v>369</v>
      </c>
      <c r="C210" s="19"/>
    </row>
    <row r="211" ht="17.25" customHeight="1" spans="1:3">
      <c r="A211" s="8">
        <v>1010521</v>
      </c>
      <c r="B211" s="42" t="s">
        <v>370</v>
      </c>
      <c r="C211" s="19"/>
    </row>
    <row r="212" ht="17.25" customHeight="1" spans="1:3">
      <c r="A212" s="8">
        <v>1010522</v>
      </c>
      <c r="B212" s="42" t="s">
        <v>371</v>
      </c>
      <c r="C212" s="19"/>
    </row>
    <row r="213" ht="17.25" customHeight="1" spans="1:3">
      <c r="A213" s="8">
        <v>1010523</v>
      </c>
      <c r="B213" s="42" t="s">
        <v>372</v>
      </c>
      <c r="C213" s="9">
        <f>SUM(C214:C216)</f>
        <v>0</v>
      </c>
    </row>
    <row r="214" ht="17.25" customHeight="1" spans="1:3">
      <c r="A214" s="8">
        <v>101052303</v>
      </c>
      <c r="B214" s="8" t="s">
        <v>373</v>
      </c>
      <c r="C214" s="19"/>
    </row>
    <row r="215" ht="17.25" customHeight="1" spans="1:3">
      <c r="A215" s="8">
        <v>101052304</v>
      </c>
      <c r="B215" s="8" t="s">
        <v>374</v>
      </c>
      <c r="C215" s="19"/>
    </row>
    <row r="216" ht="17.25" customHeight="1" spans="1:3">
      <c r="A216" s="8">
        <v>101052309</v>
      </c>
      <c r="B216" s="8" t="s">
        <v>375</v>
      </c>
      <c r="C216" s="19"/>
    </row>
    <row r="217" ht="17.25" customHeight="1" spans="1:3">
      <c r="A217" s="8">
        <v>1010524</v>
      </c>
      <c r="B217" s="42" t="s">
        <v>376</v>
      </c>
      <c r="C217" s="9">
        <f>SUM(C218:C219)</f>
        <v>0</v>
      </c>
    </row>
    <row r="218" ht="17.25" customHeight="1" spans="1:3">
      <c r="A218" s="8">
        <v>101052401</v>
      </c>
      <c r="B218" s="8" t="s">
        <v>377</v>
      </c>
      <c r="C218" s="19"/>
    </row>
    <row r="219" ht="17.25" customHeight="1" spans="1:3">
      <c r="A219" s="8">
        <v>101052409</v>
      </c>
      <c r="B219" s="8" t="s">
        <v>378</v>
      </c>
      <c r="C219" s="19"/>
    </row>
    <row r="220" ht="17.25" customHeight="1" spans="1:3">
      <c r="A220" s="8">
        <v>1010525</v>
      </c>
      <c r="B220" s="42" t="s">
        <v>379</v>
      </c>
      <c r="C220" s="19"/>
    </row>
    <row r="221" ht="17.25" customHeight="1" spans="1:3">
      <c r="A221" s="8">
        <v>1010526</v>
      </c>
      <c r="B221" s="42" t="s">
        <v>380</v>
      </c>
      <c r="C221" s="9">
        <f>SUM(C222:C224)</f>
        <v>0</v>
      </c>
    </row>
    <row r="222" ht="17.25" customHeight="1" spans="1:3">
      <c r="A222" s="8">
        <v>101052601</v>
      </c>
      <c r="B222" s="8" t="s">
        <v>381</v>
      </c>
      <c r="C222" s="19"/>
    </row>
    <row r="223" ht="17.25" customHeight="1" spans="1:3">
      <c r="A223" s="8">
        <v>101052602</v>
      </c>
      <c r="B223" s="8" t="s">
        <v>382</v>
      </c>
      <c r="C223" s="19"/>
    </row>
    <row r="224" ht="17.25" customHeight="1" spans="1:3">
      <c r="A224" s="8">
        <v>101052609</v>
      </c>
      <c r="B224" s="8" t="s">
        <v>383</v>
      </c>
      <c r="C224" s="19"/>
    </row>
    <row r="225" ht="17.25" customHeight="1" spans="1:3">
      <c r="A225" s="8">
        <v>1010527</v>
      </c>
      <c r="B225" s="42" t="s">
        <v>384</v>
      </c>
      <c r="C225" s="19"/>
    </row>
    <row r="226" ht="17.25" customHeight="1" spans="1:3">
      <c r="A226" s="8">
        <v>1010528</v>
      </c>
      <c r="B226" s="42" t="s">
        <v>385</v>
      </c>
      <c r="C226" s="19"/>
    </row>
    <row r="227" ht="17.25" customHeight="1" spans="1:3">
      <c r="A227" s="8">
        <v>1010529</v>
      </c>
      <c r="B227" s="42" t="s">
        <v>386</v>
      </c>
      <c r="C227" s="19"/>
    </row>
    <row r="228" ht="17.25" customHeight="1" spans="1:3">
      <c r="A228" s="8">
        <v>1010530</v>
      </c>
      <c r="B228" s="42" t="s">
        <v>387</v>
      </c>
      <c r="C228" s="19"/>
    </row>
    <row r="229" ht="17.25" customHeight="1" spans="1:3">
      <c r="A229" s="8">
        <v>1010531</v>
      </c>
      <c r="B229" s="42" t="s">
        <v>388</v>
      </c>
      <c r="C229" s="19"/>
    </row>
    <row r="230" ht="17.25" customHeight="1" spans="1:3">
      <c r="A230" s="8">
        <v>1010532</v>
      </c>
      <c r="B230" s="42" t="s">
        <v>389</v>
      </c>
      <c r="C230" s="9">
        <f>SUM(C231:C241)</f>
        <v>0</v>
      </c>
    </row>
    <row r="231" ht="17.25" customHeight="1" spans="1:3">
      <c r="A231" s="8">
        <v>101053201</v>
      </c>
      <c r="B231" s="8" t="s">
        <v>390</v>
      </c>
      <c r="C231" s="19"/>
    </row>
    <row r="232" ht="17.25" customHeight="1" spans="1:3">
      <c r="A232" s="8">
        <v>101053202</v>
      </c>
      <c r="B232" s="8" t="s">
        <v>391</v>
      </c>
      <c r="C232" s="19"/>
    </row>
    <row r="233" ht="17.25" customHeight="1" spans="1:3">
      <c r="A233" s="8">
        <v>101053203</v>
      </c>
      <c r="B233" s="8" t="s">
        <v>392</v>
      </c>
      <c r="C233" s="19"/>
    </row>
    <row r="234" ht="17.25" customHeight="1" spans="1:3">
      <c r="A234" s="8">
        <v>101053205</v>
      </c>
      <c r="B234" s="8" t="s">
        <v>393</v>
      </c>
      <c r="C234" s="19"/>
    </row>
    <row r="235" ht="17.25" customHeight="1" spans="1:3">
      <c r="A235" s="8">
        <v>101053206</v>
      </c>
      <c r="B235" s="8" t="s">
        <v>394</v>
      </c>
      <c r="C235" s="19"/>
    </row>
    <row r="236" ht="17.25" customHeight="1" spans="1:3">
      <c r="A236" s="8">
        <v>101053215</v>
      </c>
      <c r="B236" s="8" t="s">
        <v>395</v>
      </c>
      <c r="C236" s="19"/>
    </row>
    <row r="237" ht="17.25" customHeight="1" spans="1:3">
      <c r="A237" s="8">
        <v>101053216</v>
      </c>
      <c r="B237" s="8" t="s">
        <v>396</v>
      </c>
      <c r="C237" s="19"/>
    </row>
    <row r="238" ht="17.25" customHeight="1" spans="1:3">
      <c r="A238" s="8">
        <v>101053218</v>
      </c>
      <c r="B238" s="8" t="s">
        <v>397</v>
      </c>
      <c r="C238" s="19"/>
    </row>
    <row r="239" ht="17.25" customHeight="1" spans="1:3">
      <c r="A239" s="8">
        <v>101053219</v>
      </c>
      <c r="B239" s="8" t="s">
        <v>398</v>
      </c>
      <c r="C239" s="19"/>
    </row>
    <row r="240" ht="17.25" customHeight="1" spans="1:3">
      <c r="A240" s="8">
        <v>101053220</v>
      </c>
      <c r="B240" s="8" t="s">
        <v>399</v>
      </c>
      <c r="C240" s="19"/>
    </row>
    <row r="241" ht="17.25" customHeight="1" spans="1:3">
      <c r="A241" s="8">
        <v>101053299</v>
      </c>
      <c r="B241" s="8" t="s">
        <v>400</v>
      </c>
      <c r="C241" s="19"/>
    </row>
    <row r="242" ht="17.25" customHeight="1" spans="1:3">
      <c r="A242" s="8">
        <v>1010533</v>
      </c>
      <c r="B242" s="42" t="s">
        <v>401</v>
      </c>
      <c r="C242" s="19"/>
    </row>
    <row r="243" ht="17.25" customHeight="1" spans="1:3">
      <c r="A243" s="8">
        <v>1010534</v>
      </c>
      <c r="B243" s="42" t="s">
        <v>402</v>
      </c>
      <c r="C243" s="19"/>
    </row>
    <row r="244" ht="17.25" customHeight="1" spans="1:3">
      <c r="A244" s="8">
        <v>1010535</v>
      </c>
      <c r="B244" s="42" t="s">
        <v>403</v>
      </c>
      <c r="C244" s="9">
        <f>SUM(C245:C248)</f>
        <v>0</v>
      </c>
    </row>
    <row r="245" ht="17.25" customHeight="1" spans="1:3">
      <c r="A245" s="8">
        <v>101053501</v>
      </c>
      <c r="B245" s="8" t="s">
        <v>404</v>
      </c>
      <c r="C245" s="19"/>
    </row>
    <row r="246" ht="17.25" customHeight="1" spans="1:3">
      <c r="A246" s="8">
        <v>101053502</v>
      </c>
      <c r="B246" s="8" t="s">
        <v>405</v>
      </c>
      <c r="C246" s="19"/>
    </row>
    <row r="247" ht="17.25" customHeight="1" spans="1:3">
      <c r="A247" s="8">
        <v>101053503</v>
      </c>
      <c r="B247" s="8" t="s">
        <v>406</v>
      </c>
      <c r="C247" s="19"/>
    </row>
    <row r="248" ht="17.25" customHeight="1" spans="1:3">
      <c r="A248" s="8">
        <v>101053599</v>
      </c>
      <c r="B248" s="8" t="s">
        <v>407</v>
      </c>
      <c r="C248" s="19"/>
    </row>
    <row r="249" ht="17.25" customHeight="1" spans="1:3">
      <c r="A249" s="8">
        <v>1010536</v>
      </c>
      <c r="B249" s="42" t="s">
        <v>408</v>
      </c>
      <c r="C249" s="9">
        <f>SUM(C250:C253)</f>
        <v>0</v>
      </c>
    </row>
    <row r="250" ht="17.25" customHeight="1" spans="1:3">
      <c r="A250" s="8">
        <v>101053601</v>
      </c>
      <c r="B250" s="8" t="s">
        <v>409</v>
      </c>
      <c r="C250" s="19"/>
    </row>
    <row r="251" ht="17.25" customHeight="1" spans="1:3">
      <c r="A251" s="8">
        <v>101053602</v>
      </c>
      <c r="B251" s="8" t="s">
        <v>410</v>
      </c>
      <c r="C251" s="19"/>
    </row>
    <row r="252" ht="17.25" customHeight="1" spans="1:3">
      <c r="A252" s="8">
        <v>101053603</v>
      </c>
      <c r="B252" s="8" t="s">
        <v>411</v>
      </c>
      <c r="C252" s="19"/>
    </row>
    <row r="253" ht="17.25" customHeight="1" spans="1:3">
      <c r="A253" s="8">
        <v>101053699</v>
      </c>
      <c r="B253" s="8" t="s">
        <v>412</v>
      </c>
      <c r="C253" s="19"/>
    </row>
    <row r="254" ht="17.25" customHeight="1" spans="1:3">
      <c r="A254" s="8">
        <v>1010599</v>
      </c>
      <c r="B254" s="42" t="s">
        <v>413</v>
      </c>
      <c r="C254" s="19"/>
    </row>
    <row r="255" ht="17.25" customHeight="1" spans="1:3">
      <c r="A255" s="8">
        <v>10106</v>
      </c>
      <c r="B255" s="42" t="s">
        <v>414</v>
      </c>
      <c r="C255" s="9">
        <f>SUM(C256,C259:C261)</f>
        <v>431</v>
      </c>
    </row>
    <row r="256" ht="17.25" customHeight="1" spans="1:3">
      <c r="A256" s="8">
        <v>1010601</v>
      </c>
      <c r="B256" s="42" t="s">
        <v>415</v>
      </c>
      <c r="C256" s="9">
        <f>SUM(C257:C258)</f>
        <v>493</v>
      </c>
    </row>
    <row r="257" ht="17.25" customHeight="1" spans="1:3">
      <c r="A257" s="8">
        <v>101060101</v>
      </c>
      <c r="B257" s="8" t="s">
        <v>416</v>
      </c>
      <c r="C257" s="19"/>
    </row>
    <row r="258" ht="17.25" customHeight="1" spans="1:3">
      <c r="A258" s="8">
        <v>101060109</v>
      </c>
      <c r="B258" s="8" t="s">
        <v>417</v>
      </c>
      <c r="C258" s="19">
        <v>493</v>
      </c>
    </row>
    <row r="259" ht="17.25" customHeight="1" spans="1:3">
      <c r="A259" s="8">
        <v>1010602</v>
      </c>
      <c r="B259" s="42" t="s">
        <v>418</v>
      </c>
      <c r="C259" s="19">
        <v>-59</v>
      </c>
    </row>
    <row r="260" ht="17.25" customHeight="1" spans="1:3">
      <c r="A260" s="8">
        <v>1010603</v>
      </c>
      <c r="B260" s="42" t="s">
        <v>419</v>
      </c>
      <c r="C260" s="19">
        <v>-4</v>
      </c>
    </row>
    <row r="261" ht="17.25" customHeight="1" spans="1:3">
      <c r="A261" s="8">
        <v>1010620</v>
      </c>
      <c r="B261" s="42" t="s">
        <v>420</v>
      </c>
      <c r="C261" s="19">
        <v>1</v>
      </c>
    </row>
    <row r="262" ht="17.25" customHeight="1" spans="1:3">
      <c r="A262" s="8">
        <v>10107</v>
      </c>
      <c r="B262" s="42" t="s">
        <v>421</v>
      </c>
      <c r="C262" s="9">
        <f>SUM(C263:C266)</f>
        <v>289</v>
      </c>
    </row>
    <row r="263" ht="17.25" customHeight="1" spans="1:3">
      <c r="A263" s="8">
        <v>1010701</v>
      </c>
      <c r="B263" s="42" t="s">
        <v>422</v>
      </c>
      <c r="C263" s="19"/>
    </row>
    <row r="264" ht="17.25" customHeight="1" spans="1:3">
      <c r="A264" s="8">
        <v>1010702</v>
      </c>
      <c r="B264" s="42" t="s">
        <v>423</v>
      </c>
      <c r="C264" s="19">
        <v>237</v>
      </c>
    </row>
    <row r="265" ht="17.25" customHeight="1" spans="1:3">
      <c r="A265" s="8">
        <v>1010719</v>
      </c>
      <c r="B265" s="42" t="s">
        <v>424</v>
      </c>
      <c r="C265" s="19">
        <v>51</v>
      </c>
    </row>
    <row r="266" ht="17.25" customHeight="1" spans="1:3">
      <c r="A266" s="8">
        <v>1010720</v>
      </c>
      <c r="B266" s="42" t="s">
        <v>425</v>
      </c>
      <c r="C266" s="19">
        <v>1</v>
      </c>
    </row>
    <row r="267" ht="17.25" customHeight="1" spans="1:3">
      <c r="A267" s="8">
        <v>10109</v>
      </c>
      <c r="B267" s="42" t="s">
        <v>426</v>
      </c>
      <c r="C267" s="9">
        <f>SUM(C268,C271:C282)</f>
        <v>15038</v>
      </c>
    </row>
    <row r="268" ht="17.25" customHeight="1" spans="1:3">
      <c r="A268" s="8">
        <v>1010901</v>
      </c>
      <c r="B268" s="42" t="s">
        <v>427</v>
      </c>
      <c r="C268" s="9">
        <f>SUM(C269:C270)</f>
        <v>15</v>
      </c>
    </row>
    <row r="269" ht="17.25" customHeight="1" spans="1:3">
      <c r="A269" s="8">
        <v>101090101</v>
      </c>
      <c r="B269" s="8" t="s">
        <v>428</v>
      </c>
      <c r="C269" s="19"/>
    </row>
    <row r="270" ht="17.25" customHeight="1" spans="1:3">
      <c r="A270" s="8">
        <v>101090109</v>
      </c>
      <c r="B270" s="8" t="s">
        <v>429</v>
      </c>
      <c r="C270" s="19">
        <v>15</v>
      </c>
    </row>
    <row r="271" ht="17.25" customHeight="1" spans="1:3">
      <c r="A271" s="8">
        <v>1010902</v>
      </c>
      <c r="B271" s="42" t="s">
        <v>430</v>
      </c>
      <c r="C271" s="19">
        <v>40</v>
      </c>
    </row>
    <row r="272" ht="17.25" customHeight="1" spans="1:3">
      <c r="A272" s="8">
        <v>1010903</v>
      </c>
      <c r="B272" s="42" t="s">
        <v>431</v>
      </c>
      <c r="C272" s="19">
        <v>14738</v>
      </c>
    </row>
    <row r="273" ht="17.25" customHeight="1" spans="1:3">
      <c r="A273" s="8">
        <v>1010904</v>
      </c>
      <c r="B273" s="42" t="s">
        <v>432</v>
      </c>
      <c r="C273" s="19"/>
    </row>
    <row r="274" ht="17.25" customHeight="1" spans="1:3">
      <c r="A274" s="8">
        <v>1010905</v>
      </c>
      <c r="B274" s="42" t="s">
        <v>433</v>
      </c>
      <c r="C274" s="19">
        <v>7</v>
      </c>
    </row>
    <row r="275" ht="17.25" customHeight="1" spans="1:3">
      <c r="A275" s="8">
        <v>1010906</v>
      </c>
      <c r="B275" s="42" t="s">
        <v>434</v>
      </c>
      <c r="C275" s="19">
        <v>195</v>
      </c>
    </row>
    <row r="276" ht="17.25" customHeight="1" spans="1:3">
      <c r="A276" s="8">
        <v>1010918</v>
      </c>
      <c r="B276" s="42" t="s">
        <v>435</v>
      </c>
      <c r="C276" s="19"/>
    </row>
    <row r="277" ht="17.25" customHeight="1" spans="1:3">
      <c r="A277" s="8">
        <v>1010919</v>
      </c>
      <c r="B277" s="42" t="s">
        <v>436</v>
      </c>
      <c r="C277" s="19">
        <v>21</v>
      </c>
    </row>
    <row r="278" ht="17.25" customHeight="1" spans="1:3">
      <c r="A278" s="8">
        <v>1010920</v>
      </c>
      <c r="B278" s="42" t="s">
        <v>437</v>
      </c>
      <c r="C278" s="19">
        <v>22</v>
      </c>
    </row>
    <row r="279" ht="17.25" customHeight="1" spans="1:3">
      <c r="A279" s="8">
        <v>1010921</v>
      </c>
      <c r="B279" s="42" t="s">
        <v>438</v>
      </c>
      <c r="C279" s="19"/>
    </row>
    <row r="280" ht="17.25" customHeight="1" spans="1:3">
      <c r="A280" s="8">
        <v>1010922</v>
      </c>
      <c r="B280" s="42" t="s">
        <v>439</v>
      </c>
      <c r="C280" s="19"/>
    </row>
    <row r="281" ht="17.25" customHeight="1" spans="1:3">
      <c r="A281" s="8">
        <v>1010923</v>
      </c>
      <c r="B281" s="42" t="s">
        <v>440</v>
      </c>
      <c r="C281" s="19"/>
    </row>
    <row r="282" ht="17.25" customHeight="1" spans="1:3">
      <c r="A282" s="8">
        <v>1010924</v>
      </c>
      <c r="B282" s="42" t="s">
        <v>441</v>
      </c>
      <c r="C282" s="19"/>
    </row>
    <row r="283" ht="17.25" customHeight="1" spans="1:3">
      <c r="A283" s="8">
        <v>10110</v>
      </c>
      <c r="B283" s="42" t="s">
        <v>442</v>
      </c>
      <c r="C283" s="9">
        <f>SUM(C284:C291)</f>
        <v>2724</v>
      </c>
    </row>
    <row r="284" ht="17.25" customHeight="1" spans="1:3">
      <c r="A284" s="8">
        <v>1011001</v>
      </c>
      <c r="B284" s="42" t="s">
        <v>443</v>
      </c>
      <c r="C284" s="19">
        <v>14</v>
      </c>
    </row>
    <row r="285" ht="17.25" customHeight="1" spans="1:3">
      <c r="A285" s="8">
        <v>1011002</v>
      </c>
      <c r="B285" s="42" t="s">
        <v>444</v>
      </c>
      <c r="C285" s="19">
        <v>34</v>
      </c>
    </row>
    <row r="286" ht="17.25" customHeight="1" spans="1:3">
      <c r="A286" s="8">
        <v>1011003</v>
      </c>
      <c r="B286" s="42" t="s">
        <v>445</v>
      </c>
      <c r="C286" s="19">
        <v>2650</v>
      </c>
    </row>
    <row r="287" ht="17.25" customHeight="1" spans="1:3">
      <c r="A287" s="8">
        <v>1011004</v>
      </c>
      <c r="B287" s="42" t="s">
        <v>446</v>
      </c>
      <c r="C287" s="19"/>
    </row>
    <row r="288" ht="17.25" customHeight="1" spans="1:3">
      <c r="A288" s="8">
        <v>1011005</v>
      </c>
      <c r="B288" s="42" t="s">
        <v>447</v>
      </c>
      <c r="C288" s="19">
        <v>15</v>
      </c>
    </row>
    <row r="289" ht="17.25" customHeight="1" spans="1:3">
      <c r="A289" s="8">
        <v>1011006</v>
      </c>
      <c r="B289" s="42" t="s">
        <v>448</v>
      </c>
      <c r="C289" s="19">
        <v>49</v>
      </c>
    </row>
    <row r="290" ht="17.25" customHeight="1" spans="1:3">
      <c r="A290" s="8">
        <v>1011019</v>
      </c>
      <c r="B290" s="42" t="s">
        <v>449</v>
      </c>
      <c r="C290" s="19">
        <v>-62</v>
      </c>
    </row>
    <row r="291" ht="17.25" customHeight="1" spans="1:3">
      <c r="A291" s="8">
        <v>1011020</v>
      </c>
      <c r="B291" s="42" t="s">
        <v>450</v>
      </c>
      <c r="C291" s="19">
        <v>24</v>
      </c>
    </row>
    <row r="292" ht="17.25" customHeight="1" spans="1:3">
      <c r="A292" s="8">
        <v>10111</v>
      </c>
      <c r="B292" s="42" t="s">
        <v>451</v>
      </c>
      <c r="C292" s="9">
        <f>SUM(C293,C296:C297)</f>
        <v>2120</v>
      </c>
    </row>
    <row r="293" ht="17.25" customHeight="1" spans="1:3">
      <c r="A293" s="8">
        <v>1011101</v>
      </c>
      <c r="B293" s="42" t="s">
        <v>452</v>
      </c>
      <c r="C293" s="9">
        <f>SUM(C294:C295)</f>
        <v>0</v>
      </c>
    </row>
    <row r="294" ht="17.25" customHeight="1" spans="1:3">
      <c r="A294" s="8">
        <v>101110101</v>
      </c>
      <c r="B294" s="8" t="s">
        <v>453</v>
      </c>
      <c r="C294" s="19"/>
    </row>
    <row r="295" ht="17.25" customHeight="1" spans="1:3">
      <c r="A295" s="8">
        <v>101110109</v>
      </c>
      <c r="B295" s="8" t="s">
        <v>454</v>
      </c>
      <c r="C295" s="19"/>
    </row>
    <row r="296" ht="17.25" customHeight="1" spans="1:3">
      <c r="A296" s="8">
        <v>1011119</v>
      </c>
      <c r="B296" s="42" t="s">
        <v>455</v>
      </c>
      <c r="C296" s="19">
        <v>2109</v>
      </c>
    </row>
    <row r="297" ht="17.25" customHeight="1" spans="1:3">
      <c r="A297" s="8">
        <v>1011120</v>
      </c>
      <c r="B297" s="42" t="s">
        <v>456</v>
      </c>
      <c r="C297" s="19">
        <v>11</v>
      </c>
    </row>
    <row r="298" ht="17.25" customHeight="1" spans="1:3">
      <c r="A298" s="8">
        <v>10112</v>
      </c>
      <c r="B298" s="42" t="s">
        <v>457</v>
      </c>
      <c r="C298" s="9">
        <f>SUM(C299:C306)</f>
        <v>1991</v>
      </c>
    </row>
    <row r="299" ht="17.25" customHeight="1" spans="1:3">
      <c r="A299" s="8">
        <v>1011201</v>
      </c>
      <c r="B299" s="42" t="s">
        <v>458</v>
      </c>
      <c r="C299" s="19">
        <v>10</v>
      </c>
    </row>
    <row r="300" ht="17.25" customHeight="1" spans="1:3">
      <c r="A300" s="8">
        <v>1011202</v>
      </c>
      <c r="B300" s="42" t="s">
        <v>459</v>
      </c>
      <c r="C300" s="19">
        <v>7</v>
      </c>
    </row>
    <row r="301" ht="17.25" customHeight="1" spans="1:3">
      <c r="A301" s="8">
        <v>1011203</v>
      </c>
      <c r="B301" s="42" t="s">
        <v>460</v>
      </c>
      <c r="C301" s="19">
        <v>1840</v>
      </c>
    </row>
    <row r="302" ht="17.25" customHeight="1" spans="1:3">
      <c r="A302" s="8">
        <v>1011204</v>
      </c>
      <c r="B302" s="42" t="s">
        <v>461</v>
      </c>
      <c r="C302" s="19"/>
    </row>
    <row r="303" ht="17.25" customHeight="1" spans="1:3">
      <c r="A303" s="8">
        <v>1011205</v>
      </c>
      <c r="B303" s="42" t="s">
        <v>462</v>
      </c>
      <c r="C303" s="19">
        <v>89</v>
      </c>
    </row>
    <row r="304" ht="17.25" customHeight="1" spans="1:3">
      <c r="A304" s="8">
        <v>1011206</v>
      </c>
      <c r="B304" s="42" t="s">
        <v>463</v>
      </c>
      <c r="C304" s="19">
        <v>43</v>
      </c>
    </row>
    <row r="305" ht="17.25" customHeight="1" spans="1:3">
      <c r="A305" s="8">
        <v>1011219</v>
      </c>
      <c r="B305" s="42" t="s">
        <v>464</v>
      </c>
      <c r="C305" s="19">
        <v>-27</v>
      </c>
    </row>
    <row r="306" ht="17.25" customHeight="1" spans="1:3">
      <c r="A306" s="8">
        <v>1011220</v>
      </c>
      <c r="B306" s="42" t="s">
        <v>465</v>
      </c>
      <c r="C306" s="19">
        <v>29</v>
      </c>
    </row>
    <row r="307" ht="17.25" customHeight="1" spans="1:3">
      <c r="A307" s="8">
        <v>10113</v>
      </c>
      <c r="B307" s="42" t="s">
        <v>466</v>
      </c>
      <c r="C307" s="9">
        <f>SUM(C308:C315)</f>
        <v>141</v>
      </c>
    </row>
    <row r="308" ht="17.25" customHeight="1" spans="1:3">
      <c r="A308" s="8">
        <v>1011301</v>
      </c>
      <c r="B308" s="42" t="s">
        <v>467</v>
      </c>
      <c r="C308" s="19"/>
    </row>
    <row r="309" ht="17.25" customHeight="1" spans="1:3">
      <c r="A309" s="8">
        <v>1011302</v>
      </c>
      <c r="B309" s="42" t="s">
        <v>468</v>
      </c>
      <c r="C309" s="19"/>
    </row>
    <row r="310" ht="17.25" customHeight="1" spans="1:3">
      <c r="A310" s="8">
        <v>1011303</v>
      </c>
      <c r="B310" s="42" t="s">
        <v>469</v>
      </c>
      <c r="C310" s="19">
        <v>-36</v>
      </c>
    </row>
    <row r="311" ht="17.25" customHeight="1" spans="1:3">
      <c r="A311" s="8">
        <v>1011304</v>
      </c>
      <c r="B311" s="42" t="s">
        <v>470</v>
      </c>
      <c r="C311" s="19"/>
    </row>
    <row r="312" ht="17.25" customHeight="1" spans="1:3">
      <c r="A312" s="8">
        <v>1011305</v>
      </c>
      <c r="B312" s="42" t="s">
        <v>471</v>
      </c>
      <c r="C312" s="19"/>
    </row>
    <row r="313" ht="17.25" customHeight="1" spans="1:3">
      <c r="A313" s="8">
        <v>1011306</v>
      </c>
      <c r="B313" s="42" t="s">
        <v>472</v>
      </c>
      <c r="C313" s="19">
        <v>184</v>
      </c>
    </row>
    <row r="314" ht="17.25" customHeight="1" spans="1:3">
      <c r="A314" s="8">
        <v>1011319</v>
      </c>
      <c r="B314" s="42" t="s">
        <v>473</v>
      </c>
      <c r="C314" s="19">
        <v>-10</v>
      </c>
    </row>
    <row r="315" ht="17.25" customHeight="1" spans="1:3">
      <c r="A315" s="8">
        <v>1011320</v>
      </c>
      <c r="B315" s="42" t="s">
        <v>474</v>
      </c>
      <c r="C315" s="19">
        <v>3</v>
      </c>
    </row>
    <row r="316" ht="17.25" customHeight="1" spans="1:3">
      <c r="A316" s="8">
        <v>10114</v>
      </c>
      <c r="B316" s="42" t="s">
        <v>475</v>
      </c>
      <c r="C316" s="9">
        <f>SUM(C317:C318)</f>
        <v>1005</v>
      </c>
    </row>
    <row r="317" ht="17.25" customHeight="1" spans="1:3">
      <c r="A317" s="8">
        <v>1011401</v>
      </c>
      <c r="B317" s="42" t="s">
        <v>476</v>
      </c>
      <c r="C317" s="19">
        <v>1003</v>
      </c>
    </row>
    <row r="318" ht="17.25" customHeight="1" spans="1:3">
      <c r="A318" s="8">
        <v>1011420</v>
      </c>
      <c r="B318" s="42" t="s">
        <v>477</v>
      </c>
      <c r="C318" s="19">
        <v>2</v>
      </c>
    </row>
    <row r="319" ht="17.25" customHeight="1" spans="1:3">
      <c r="A319" s="8">
        <v>10115</v>
      </c>
      <c r="B319" s="42" t="s">
        <v>478</v>
      </c>
      <c r="C319" s="9">
        <f>SUM(C320:C321)</f>
        <v>0</v>
      </c>
    </row>
    <row r="320" ht="17.25" customHeight="1" spans="1:3">
      <c r="A320" s="8">
        <v>1011501</v>
      </c>
      <c r="B320" s="42" t="s">
        <v>479</v>
      </c>
      <c r="C320" s="19"/>
    </row>
    <row r="321" ht="17.25" customHeight="1" spans="1:3">
      <c r="A321" s="8">
        <v>1011520</v>
      </c>
      <c r="B321" s="42" t="s">
        <v>480</v>
      </c>
      <c r="C321" s="19"/>
    </row>
    <row r="322" ht="17.25" customHeight="1" spans="1:3">
      <c r="A322" s="8">
        <v>10116</v>
      </c>
      <c r="B322" s="42" t="s">
        <v>481</v>
      </c>
      <c r="C322" s="9">
        <f>SUM(C323:C324)</f>
        <v>0</v>
      </c>
    </row>
    <row r="323" ht="17.25" customHeight="1" spans="1:3">
      <c r="A323" s="8">
        <v>1011601</v>
      </c>
      <c r="B323" s="42" t="s">
        <v>482</v>
      </c>
      <c r="C323" s="19"/>
    </row>
    <row r="324" ht="17.25" customHeight="1" spans="1:3">
      <c r="A324" s="8">
        <v>1011620</v>
      </c>
      <c r="B324" s="42" t="s">
        <v>483</v>
      </c>
      <c r="C324" s="19"/>
    </row>
    <row r="325" ht="17.25" customHeight="1" spans="1:3">
      <c r="A325" s="8">
        <v>10117</v>
      </c>
      <c r="B325" s="42" t="s">
        <v>484</v>
      </c>
      <c r="C325" s="9">
        <f>SUM(C326,C330,C335:C336)</f>
        <v>0</v>
      </c>
    </row>
    <row r="326" ht="17.25" customHeight="1" spans="1:3">
      <c r="A326" s="8">
        <v>1011701</v>
      </c>
      <c r="B326" s="42" t="s">
        <v>485</v>
      </c>
      <c r="C326" s="9">
        <f>SUM(C327:C329)</f>
        <v>0</v>
      </c>
    </row>
    <row r="327" ht="17.25" customHeight="1" spans="1:3">
      <c r="A327" s="8">
        <v>101170101</v>
      </c>
      <c r="B327" s="8" t="s">
        <v>486</v>
      </c>
      <c r="C327" s="19"/>
    </row>
    <row r="328" ht="17.25" customHeight="1" spans="1:3">
      <c r="A328" s="8">
        <v>101170102</v>
      </c>
      <c r="B328" s="8" t="s">
        <v>487</v>
      </c>
      <c r="C328" s="19"/>
    </row>
    <row r="329" ht="17.25" customHeight="1" spans="1:3">
      <c r="A329" s="8">
        <v>101170103</v>
      </c>
      <c r="B329" s="8" t="s">
        <v>488</v>
      </c>
      <c r="C329" s="19"/>
    </row>
    <row r="330" ht="17.25" customHeight="1" spans="1:3">
      <c r="A330" s="8">
        <v>1011703</v>
      </c>
      <c r="B330" s="42" t="s">
        <v>489</v>
      </c>
      <c r="C330" s="9">
        <f>SUM(C331:C334)</f>
        <v>0</v>
      </c>
    </row>
    <row r="331" ht="17.25" customHeight="1" spans="1:3">
      <c r="A331" s="8">
        <v>101170301</v>
      </c>
      <c r="B331" s="8" t="s">
        <v>490</v>
      </c>
      <c r="C331" s="19"/>
    </row>
    <row r="332" ht="17.25" customHeight="1" spans="1:3">
      <c r="A332" s="8">
        <v>101170302</v>
      </c>
      <c r="B332" s="8" t="s">
        <v>491</v>
      </c>
      <c r="C332" s="19"/>
    </row>
    <row r="333" ht="17.25" customHeight="1" spans="1:3">
      <c r="A333" s="8">
        <v>101170303</v>
      </c>
      <c r="B333" s="8" t="s">
        <v>492</v>
      </c>
      <c r="C333" s="19"/>
    </row>
    <row r="334" ht="17.25" customHeight="1" spans="1:3">
      <c r="A334" s="8">
        <v>101170304</v>
      </c>
      <c r="B334" s="8" t="s">
        <v>493</v>
      </c>
      <c r="C334" s="19"/>
    </row>
    <row r="335" ht="17.25" customHeight="1" spans="1:3">
      <c r="A335" s="8">
        <v>1011720</v>
      </c>
      <c r="B335" s="42" t="s">
        <v>494</v>
      </c>
      <c r="C335" s="19"/>
    </row>
    <row r="336" ht="17.25" customHeight="1" spans="1:3">
      <c r="A336" s="8">
        <v>1011721</v>
      </c>
      <c r="B336" s="42" t="s">
        <v>495</v>
      </c>
      <c r="C336" s="19"/>
    </row>
    <row r="337" ht="17.25" customHeight="1" spans="1:3">
      <c r="A337" s="8">
        <v>10118</v>
      </c>
      <c r="B337" s="42" t="s">
        <v>496</v>
      </c>
      <c r="C337" s="9">
        <f>SUM(C338:C340)</f>
        <v>596</v>
      </c>
    </row>
    <row r="338" ht="17.25" customHeight="1" spans="1:3">
      <c r="A338" s="8">
        <v>1011801</v>
      </c>
      <c r="B338" s="42" t="s">
        <v>497</v>
      </c>
      <c r="C338" s="19">
        <v>464</v>
      </c>
    </row>
    <row r="339" ht="17.25" customHeight="1" spans="1:3">
      <c r="A339" s="8">
        <v>1011802</v>
      </c>
      <c r="B339" s="42" t="s">
        <v>498</v>
      </c>
      <c r="C339" s="19"/>
    </row>
    <row r="340" ht="17.25" customHeight="1" spans="1:3">
      <c r="A340" s="8">
        <v>1011820</v>
      </c>
      <c r="B340" s="42" t="s">
        <v>499</v>
      </c>
      <c r="C340" s="19">
        <v>132</v>
      </c>
    </row>
    <row r="341" ht="17.25" customHeight="1" spans="1:3">
      <c r="A341" s="8">
        <v>10119</v>
      </c>
      <c r="B341" s="42" t="s">
        <v>500</v>
      </c>
      <c r="C341" s="9">
        <f>SUM(C342:C343)</f>
        <v>630</v>
      </c>
    </row>
    <row r="342" ht="17.25" customHeight="1" spans="1:3">
      <c r="A342" s="8">
        <v>1011901</v>
      </c>
      <c r="B342" s="42" t="s">
        <v>501</v>
      </c>
      <c r="C342" s="19">
        <v>630</v>
      </c>
    </row>
    <row r="343" ht="17.25" customHeight="1" spans="1:3">
      <c r="A343" s="8">
        <v>1011920</v>
      </c>
      <c r="B343" s="42" t="s">
        <v>502</v>
      </c>
      <c r="C343" s="19"/>
    </row>
    <row r="344" ht="17.25" customHeight="1" spans="1:3">
      <c r="A344" s="8">
        <v>10120</v>
      </c>
      <c r="B344" s="42" t="s">
        <v>503</v>
      </c>
      <c r="C344" s="9">
        <f>SUM(C345:C346)</f>
        <v>0</v>
      </c>
    </row>
    <row r="345" ht="17.25" customHeight="1" spans="1:3">
      <c r="A345" s="8">
        <v>1012001</v>
      </c>
      <c r="B345" s="42" t="s">
        <v>504</v>
      </c>
      <c r="C345" s="19"/>
    </row>
    <row r="346" ht="17.25" customHeight="1" spans="1:3">
      <c r="A346" s="8">
        <v>1012020</v>
      </c>
      <c r="B346" s="42" t="s">
        <v>505</v>
      </c>
      <c r="C346" s="19"/>
    </row>
    <row r="347" ht="17.25" customHeight="1" spans="1:3">
      <c r="A347" s="8">
        <v>10121</v>
      </c>
      <c r="B347" s="42" t="s">
        <v>506</v>
      </c>
      <c r="C347" s="9">
        <f>SUM(C348:C349)</f>
        <v>680</v>
      </c>
    </row>
    <row r="348" ht="17.25" customHeight="1" spans="1:3">
      <c r="A348" s="8">
        <v>1012101</v>
      </c>
      <c r="B348" s="42" t="s">
        <v>507</v>
      </c>
      <c r="C348" s="19">
        <v>509</v>
      </c>
    </row>
    <row r="349" ht="17.25" customHeight="1" spans="1:3">
      <c r="A349" s="8">
        <v>1012120</v>
      </c>
      <c r="B349" s="42" t="s">
        <v>508</v>
      </c>
      <c r="C349" s="19">
        <v>171</v>
      </c>
    </row>
    <row r="350" ht="17.25" customHeight="1" spans="1:3">
      <c r="A350" s="8">
        <v>10199</v>
      </c>
      <c r="B350" s="42" t="s">
        <v>509</v>
      </c>
      <c r="C350" s="9">
        <f>SUM(C351:C352)</f>
        <v>0</v>
      </c>
    </row>
    <row r="351" ht="17.25" customHeight="1" spans="1:3">
      <c r="A351" s="8">
        <v>1019901</v>
      </c>
      <c r="B351" s="42" t="s">
        <v>510</v>
      </c>
      <c r="C351" s="19"/>
    </row>
    <row r="352" ht="17.25" customHeight="1" spans="1:3">
      <c r="A352" s="8">
        <v>1019920</v>
      </c>
      <c r="B352" s="42" t="s">
        <v>511</v>
      </c>
      <c r="C352" s="19"/>
    </row>
    <row r="353" ht="17.25" customHeight="1" spans="1:3">
      <c r="A353" s="8">
        <v>103</v>
      </c>
      <c r="B353" s="42" t="s">
        <v>512</v>
      </c>
      <c r="C353" s="9">
        <f>SUM(C354,C382,C576,C616,C635,C686,C689,C695)</f>
        <v>24912</v>
      </c>
    </row>
    <row r="354" ht="17.25" customHeight="1" spans="1:3">
      <c r="A354" s="8">
        <v>10302</v>
      </c>
      <c r="B354" s="42" t="s">
        <v>513</v>
      </c>
      <c r="C354" s="9">
        <f>SUM(C355,C364:C367,C370:C379)</f>
        <v>10799</v>
      </c>
    </row>
    <row r="355" ht="17.25" customHeight="1" spans="1:3">
      <c r="A355" s="8">
        <v>1030203</v>
      </c>
      <c r="B355" s="42" t="s">
        <v>514</v>
      </c>
      <c r="C355" s="9">
        <f>SUM(C356:C363)</f>
        <v>5217</v>
      </c>
    </row>
    <row r="356" ht="17.25" customHeight="1" spans="1:3">
      <c r="A356" s="8">
        <v>103020301</v>
      </c>
      <c r="B356" s="8" t="s">
        <v>515</v>
      </c>
      <c r="C356" s="19">
        <v>5217</v>
      </c>
    </row>
    <row r="357" ht="17.25" customHeight="1" spans="1:3">
      <c r="A357" s="8">
        <v>103020302</v>
      </c>
      <c r="B357" s="8" t="s">
        <v>516</v>
      </c>
      <c r="C357" s="19"/>
    </row>
    <row r="358" ht="17.25" customHeight="1" spans="1:3">
      <c r="A358" s="8">
        <v>103020303</v>
      </c>
      <c r="B358" s="8" t="s">
        <v>517</v>
      </c>
      <c r="C358" s="19"/>
    </row>
    <row r="359" ht="17.25" customHeight="1" spans="1:3">
      <c r="A359" s="8">
        <v>103020304</v>
      </c>
      <c r="B359" s="8" t="s">
        <v>518</v>
      </c>
      <c r="C359" s="19"/>
    </row>
    <row r="360" ht="17.25" customHeight="1" spans="1:3">
      <c r="A360" s="8">
        <v>103020305</v>
      </c>
      <c r="B360" s="8" t="s">
        <v>519</v>
      </c>
      <c r="C360" s="19"/>
    </row>
    <row r="361" ht="17.25" customHeight="1" spans="1:3">
      <c r="A361" s="8">
        <v>103020306</v>
      </c>
      <c r="B361" s="8" t="s">
        <v>520</v>
      </c>
      <c r="C361" s="19"/>
    </row>
    <row r="362" ht="17.25" customHeight="1" spans="1:3">
      <c r="A362" s="8">
        <v>103020307</v>
      </c>
      <c r="B362" s="8" t="s">
        <v>521</v>
      </c>
      <c r="C362" s="19"/>
    </row>
    <row r="363" ht="17.25" customHeight="1" spans="1:3">
      <c r="A363" s="8">
        <v>103020399</v>
      </c>
      <c r="B363" s="8" t="s">
        <v>522</v>
      </c>
      <c r="C363" s="19"/>
    </row>
    <row r="364" ht="17.25" customHeight="1" spans="1:3">
      <c r="A364" s="8">
        <v>1030205</v>
      </c>
      <c r="B364" s="42" t="s">
        <v>523</v>
      </c>
      <c r="C364" s="19"/>
    </row>
    <row r="365" ht="17.25" customHeight="1" spans="1:3">
      <c r="A365" s="8">
        <v>1030210</v>
      </c>
      <c r="B365" s="42" t="s">
        <v>524</v>
      </c>
      <c r="C365" s="19"/>
    </row>
    <row r="366" ht="17.25" customHeight="1" spans="1:3">
      <c r="A366" s="8">
        <v>1030212</v>
      </c>
      <c r="B366" s="42" t="s">
        <v>525</v>
      </c>
      <c r="C366" s="19"/>
    </row>
    <row r="367" ht="17.25" customHeight="1" spans="1:3">
      <c r="A367" s="8">
        <v>1030216</v>
      </c>
      <c r="B367" s="42" t="s">
        <v>526</v>
      </c>
      <c r="C367" s="9">
        <f>SUM(C368:C369)</f>
        <v>3483</v>
      </c>
    </row>
    <row r="368" ht="17.25" customHeight="1" spans="1:3">
      <c r="A368" s="8">
        <v>103021601</v>
      </c>
      <c r="B368" s="8" t="s">
        <v>527</v>
      </c>
      <c r="C368" s="19">
        <v>3483</v>
      </c>
    </row>
    <row r="369" ht="17.25" customHeight="1" spans="1:3">
      <c r="A369" s="8">
        <v>103021699</v>
      </c>
      <c r="B369" s="8" t="s">
        <v>528</v>
      </c>
      <c r="C369" s="19"/>
    </row>
    <row r="370" ht="17.25" customHeight="1" spans="1:3">
      <c r="A370" s="8">
        <v>1030217</v>
      </c>
      <c r="B370" s="42" t="s">
        <v>529</v>
      </c>
      <c r="C370" s="19">
        <v>12</v>
      </c>
    </row>
    <row r="371" ht="17.25" customHeight="1" spans="1:3">
      <c r="A371" s="8">
        <v>1030218</v>
      </c>
      <c r="B371" s="42" t="s">
        <v>530</v>
      </c>
      <c r="C371" s="19">
        <v>425</v>
      </c>
    </row>
    <row r="372" ht="17.25" customHeight="1" spans="1:3">
      <c r="A372" s="8">
        <v>1030219</v>
      </c>
      <c r="B372" s="42" t="s">
        <v>531</v>
      </c>
      <c r="C372" s="19">
        <v>537</v>
      </c>
    </row>
    <row r="373" ht="17.25" customHeight="1" spans="1:3">
      <c r="A373" s="8">
        <v>1030220</v>
      </c>
      <c r="B373" s="42" t="s">
        <v>532</v>
      </c>
      <c r="C373" s="19">
        <v>537</v>
      </c>
    </row>
    <row r="374" ht="17.25" customHeight="1" spans="1:3">
      <c r="A374" s="8">
        <v>1030222</v>
      </c>
      <c r="B374" s="42" t="s">
        <v>533</v>
      </c>
      <c r="C374" s="19">
        <v>78</v>
      </c>
    </row>
    <row r="375" ht="17.25" customHeight="1" spans="1:3">
      <c r="A375" s="8">
        <v>1030223</v>
      </c>
      <c r="B375" s="42" t="s">
        <v>534</v>
      </c>
      <c r="C375" s="19">
        <v>441</v>
      </c>
    </row>
    <row r="376" ht="17.25" customHeight="1" spans="1:3">
      <c r="A376" s="8">
        <v>1030224</v>
      </c>
      <c r="B376" s="42" t="s">
        <v>535</v>
      </c>
      <c r="C376" s="19"/>
    </row>
    <row r="377" ht="17.25" customHeight="1" spans="1:3">
      <c r="A377" s="8">
        <v>1030225</v>
      </c>
      <c r="B377" s="42" t="s">
        <v>536</v>
      </c>
      <c r="C377" s="19"/>
    </row>
    <row r="378" ht="17.25" customHeight="1" spans="1:3">
      <c r="A378" s="8">
        <v>1030226</v>
      </c>
      <c r="B378" s="42" t="s">
        <v>537</v>
      </c>
      <c r="C378" s="19"/>
    </row>
    <row r="379" ht="17.25" customHeight="1" spans="1:3">
      <c r="A379" s="8">
        <v>1030299</v>
      </c>
      <c r="B379" s="42" t="s">
        <v>538</v>
      </c>
      <c r="C379" s="9">
        <f>C380+C381</f>
        <v>69</v>
      </c>
    </row>
    <row r="380" ht="17.25" customHeight="1" spans="1:3">
      <c r="A380" s="8">
        <v>103029901</v>
      </c>
      <c r="B380" s="8" t="s">
        <v>539</v>
      </c>
      <c r="C380" s="19">
        <v>69</v>
      </c>
    </row>
    <row r="381" ht="17.25" customHeight="1" spans="1:3">
      <c r="A381" s="8">
        <v>103029999</v>
      </c>
      <c r="B381" s="8" t="s">
        <v>540</v>
      </c>
      <c r="C381" s="19"/>
    </row>
    <row r="382" ht="17.25" customHeight="1" spans="1:3">
      <c r="A382" s="8">
        <v>10304</v>
      </c>
      <c r="B382" s="42" t="s">
        <v>541</v>
      </c>
      <c r="C382" s="9">
        <f>C383+C399+C402+C405+C410+C412+C415+C417+C419+C422+C425+C427+C429+C440+C443+C447+C449+C451+C453+C456+C461+C464+C469+C473+C475+C478+C484+C489+C495+C499+C502+C509+C514+C521+C524+C528+C537+C541+C545+C549+C554+C558+C561+C563+C565+C567+C570+C573</f>
        <v>7822</v>
      </c>
    </row>
    <row r="383" ht="17.25" customHeight="1" spans="1:3">
      <c r="A383" s="8">
        <v>1030401</v>
      </c>
      <c r="B383" s="42" t="s">
        <v>542</v>
      </c>
      <c r="C383" s="9">
        <f>SUM(C384:C398)</f>
        <v>182</v>
      </c>
    </row>
    <row r="384" ht="17.25" customHeight="1" spans="1:3">
      <c r="A384" s="8">
        <v>103040101</v>
      </c>
      <c r="B384" s="8" t="s">
        <v>543</v>
      </c>
      <c r="C384" s="19"/>
    </row>
    <row r="385" ht="17.25" customHeight="1" spans="1:3">
      <c r="A385" s="8">
        <v>103040102</v>
      </c>
      <c r="B385" s="8" t="s">
        <v>544</v>
      </c>
      <c r="C385" s="19"/>
    </row>
    <row r="386" ht="17.25" customHeight="1" spans="1:3">
      <c r="A386" s="8">
        <v>103040103</v>
      </c>
      <c r="B386" s="8" t="s">
        <v>545</v>
      </c>
      <c r="C386" s="19"/>
    </row>
    <row r="387" ht="17.25" customHeight="1" spans="1:3">
      <c r="A387" s="8">
        <v>103040104</v>
      </c>
      <c r="B387" s="8" t="s">
        <v>546</v>
      </c>
      <c r="C387" s="19"/>
    </row>
    <row r="388" ht="17.25" customHeight="1" spans="1:3">
      <c r="A388" s="8">
        <v>103040109</v>
      </c>
      <c r="B388" s="8" t="s">
        <v>547</v>
      </c>
      <c r="C388" s="19"/>
    </row>
    <row r="389" ht="17.25" customHeight="1" spans="1:3">
      <c r="A389" s="8">
        <v>103040110</v>
      </c>
      <c r="B389" s="8" t="s">
        <v>548</v>
      </c>
      <c r="C389" s="19">
        <v>8</v>
      </c>
    </row>
    <row r="390" ht="17.25" customHeight="1" spans="1:3">
      <c r="A390" s="8">
        <v>103040111</v>
      </c>
      <c r="B390" s="8" t="s">
        <v>549</v>
      </c>
      <c r="C390" s="19">
        <v>6</v>
      </c>
    </row>
    <row r="391" ht="17.25" customHeight="1" spans="1:3">
      <c r="A391" s="8">
        <v>103040112</v>
      </c>
      <c r="B391" s="8" t="s">
        <v>550</v>
      </c>
      <c r="C391" s="19">
        <v>2</v>
      </c>
    </row>
    <row r="392" ht="17.25" customHeight="1" spans="1:3">
      <c r="A392" s="8">
        <v>103040113</v>
      </c>
      <c r="B392" s="8" t="s">
        <v>551</v>
      </c>
      <c r="C392" s="19"/>
    </row>
    <row r="393" ht="17.25" customHeight="1" spans="1:3">
      <c r="A393" s="8">
        <v>103040116</v>
      </c>
      <c r="B393" s="8" t="s">
        <v>552</v>
      </c>
      <c r="C393" s="19">
        <v>3</v>
      </c>
    </row>
    <row r="394" ht="17.25" customHeight="1" spans="1:3">
      <c r="A394" s="8">
        <v>103040117</v>
      </c>
      <c r="B394" s="8" t="s">
        <v>553</v>
      </c>
      <c r="C394" s="19">
        <v>158</v>
      </c>
    </row>
    <row r="395" ht="17.25" customHeight="1" spans="1:3">
      <c r="A395" s="8">
        <v>103040120</v>
      </c>
      <c r="B395" s="8" t="s">
        <v>554</v>
      </c>
      <c r="C395" s="19"/>
    </row>
    <row r="396" ht="17.25" customHeight="1" spans="1:3">
      <c r="A396" s="8">
        <v>103040121</v>
      </c>
      <c r="B396" s="8" t="s">
        <v>555</v>
      </c>
      <c r="C396" s="19"/>
    </row>
    <row r="397" ht="17.25" customHeight="1" spans="1:3">
      <c r="A397" s="8">
        <v>103040122</v>
      </c>
      <c r="B397" s="8" t="s">
        <v>556</v>
      </c>
      <c r="C397" s="19"/>
    </row>
    <row r="398" ht="17.25" customHeight="1" spans="1:3">
      <c r="A398" s="8">
        <v>103040150</v>
      </c>
      <c r="B398" s="8" t="s">
        <v>557</v>
      </c>
      <c r="C398" s="19">
        <v>5</v>
      </c>
    </row>
    <row r="399" ht="17.25" customHeight="1" spans="1:3">
      <c r="A399" s="8">
        <v>1030402</v>
      </c>
      <c r="B399" s="42" t="s">
        <v>558</v>
      </c>
      <c r="C399" s="9">
        <f>SUM(C400:C401)</f>
        <v>0</v>
      </c>
    </row>
    <row r="400" ht="17.25" customHeight="1" spans="1:3">
      <c r="A400" s="8">
        <v>103040201</v>
      </c>
      <c r="B400" s="8" t="s">
        <v>559</v>
      </c>
      <c r="C400" s="19"/>
    </row>
    <row r="401" ht="17.25" customHeight="1" spans="1:3">
      <c r="A401" s="8">
        <v>103040250</v>
      </c>
      <c r="B401" s="8" t="s">
        <v>560</v>
      </c>
      <c r="C401" s="19"/>
    </row>
    <row r="402" ht="17.25" customHeight="1" spans="1:3">
      <c r="A402" s="8">
        <v>1030403</v>
      </c>
      <c r="B402" s="42" t="s">
        <v>561</v>
      </c>
      <c r="C402" s="9">
        <f>SUM(C403:C404)</f>
        <v>0</v>
      </c>
    </row>
    <row r="403" ht="17.25" customHeight="1" spans="1:3">
      <c r="A403" s="8">
        <v>103040305</v>
      </c>
      <c r="B403" s="8" t="s">
        <v>562</v>
      </c>
      <c r="C403" s="19"/>
    </row>
    <row r="404" ht="17.25" customHeight="1" spans="1:3">
      <c r="A404" s="8">
        <v>103040350</v>
      </c>
      <c r="B404" s="8" t="s">
        <v>563</v>
      </c>
      <c r="C404" s="19"/>
    </row>
    <row r="405" ht="17.25" customHeight="1" spans="1:3">
      <c r="A405" s="8">
        <v>1030404</v>
      </c>
      <c r="B405" s="42" t="s">
        <v>564</v>
      </c>
      <c r="C405" s="9">
        <f>SUM(C406:C409)</f>
        <v>0</v>
      </c>
    </row>
    <row r="406" ht="17.25" customHeight="1" spans="1:3">
      <c r="A406" s="8">
        <v>103040402</v>
      </c>
      <c r="B406" s="8" t="s">
        <v>565</v>
      </c>
      <c r="C406" s="19"/>
    </row>
    <row r="407" ht="17.25" customHeight="1" spans="1:3">
      <c r="A407" s="8">
        <v>103040403</v>
      </c>
      <c r="B407" s="8" t="s">
        <v>566</v>
      </c>
      <c r="C407" s="19"/>
    </row>
    <row r="408" ht="17.25" customHeight="1" spans="1:3">
      <c r="A408" s="8">
        <v>103040404</v>
      </c>
      <c r="B408" s="8" t="s">
        <v>567</v>
      </c>
      <c r="C408" s="19"/>
    </row>
    <row r="409" ht="17.25" customHeight="1" spans="1:3">
      <c r="A409" s="8">
        <v>103040450</v>
      </c>
      <c r="B409" s="8" t="s">
        <v>568</v>
      </c>
      <c r="C409" s="19"/>
    </row>
    <row r="410" ht="17.25" customHeight="1" spans="1:3">
      <c r="A410" s="8">
        <v>1030406</v>
      </c>
      <c r="B410" s="42" t="s">
        <v>569</v>
      </c>
      <c r="C410" s="9">
        <f>C411</f>
        <v>0</v>
      </c>
    </row>
    <row r="411" ht="17.25" customHeight="1" spans="1:3">
      <c r="A411" s="8">
        <v>103040650</v>
      </c>
      <c r="B411" s="8" t="s">
        <v>570</v>
      </c>
      <c r="C411" s="19"/>
    </row>
    <row r="412" ht="17.25" customHeight="1" spans="1:3">
      <c r="A412" s="8">
        <v>1030407</v>
      </c>
      <c r="B412" s="42" t="s">
        <v>571</v>
      </c>
      <c r="C412" s="9">
        <f>SUM(C413:C414)</f>
        <v>0</v>
      </c>
    </row>
    <row r="413" ht="17.25" customHeight="1" spans="1:3">
      <c r="A413" s="8">
        <v>103040702</v>
      </c>
      <c r="B413" s="8" t="s">
        <v>572</v>
      </c>
      <c r="C413" s="19"/>
    </row>
    <row r="414" ht="17.25" customHeight="1" spans="1:3">
      <c r="A414" s="8">
        <v>103040750</v>
      </c>
      <c r="B414" s="8" t="s">
        <v>573</v>
      </c>
      <c r="C414" s="19"/>
    </row>
    <row r="415" ht="17.25" customHeight="1" spans="1:3">
      <c r="A415" s="8">
        <v>1030408</v>
      </c>
      <c r="B415" s="42" t="s">
        <v>574</v>
      </c>
      <c r="C415" s="9">
        <f>C416</f>
        <v>0</v>
      </c>
    </row>
    <row r="416" ht="17.25" customHeight="1" spans="1:3">
      <c r="A416" s="8">
        <v>103040850</v>
      </c>
      <c r="B416" s="8" t="s">
        <v>575</v>
      </c>
      <c r="C416" s="19"/>
    </row>
    <row r="417" ht="17.25" customHeight="1" spans="1:3">
      <c r="A417" s="8">
        <v>1030409</v>
      </c>
      <c r="B417" s="42" t="s">
        <v>576</v>
      </c>
      <c r="C417" s="9">
        <f>C418</f>
        <v>0</v>
      </c>
    </row>
    <row r="418" ht="17.25" customHeight="1" spans="1:3">
      <c r="A418" s="8">
        <v>103040950</v>
      </c>
      <c r="B418" s="8" t="s">
        <v>577</v>
      </c>
      <c r="C418" s="19"/>
    </row>
    <row r="419" ht="17.25" customHeight="1" spans="1:3">
      <c r="A419" s="8">
        <v>1030410</v>
      </c>
      <c r="B419" s="42" t="s">
        <v>578</v>
      </c>
      <c r="C419" s="9">
        <f>SUM(C420:C421)</f>
        <v>0</v>
      </c>
    </row>
    <row r="420" ht="17.25" customHeight="1" spans="1:3">
      <c r="A420" s="8">
        <v>103041001</v>
      </c>
      <c r="B420" s="8" t="s">
        <v>572</v>
      </c>
      <c r="C420" s="19"/>
    </row>
    <row r="421" ht="17.25" customHeight="1" spans="1:3">
      <c r="A421" s="8">
        <v>103041050</v>
      </c>
      <c r="B421" s="8" t="s">
        <v>579</v>
      </c>
      <c r="C421" s="19"/>
    </row>
    <row r="422" ht="17.25" customHeight="1" spans="1:3">
      <c r="A422" s="8">
        <v>1030413</v>
      </c>
      <c r="B422" s="42" t="s">
        <v>580</v>
      </c>
      <c r="C422" s="9">
        <f>SUM(C423:C424)</f>
        <v>0</v>
      </c>
    </row>
    <row r="423" ht="17.25" customHeight="1" spans="1:3">
      <c r="A423" s="8">
        <v>103041303</v>
      </c>
      <c r="B423" s="8" t="s">
        <v>581</v>
      </c>
      <c r="C423" s="19"/>
    </row>
    <row r="424" ht="17.25" customHeight="1" spans="1:3">
      <c r="A424" s="8">
        <v>103041350</v>
      </c>
      <c r="B424" s="8" t="s">
        <v>582</v>
      </c>
      <c r="C424" s="19"/>
    </row>
    <row r="425" ht="17.25" customHeight="1" spans="1:3">
      <c r="A425" s="8">
        <v>1030414</v>
      </c>
      <c r="B425" s="42" t="s">
        <v>583</v>
      </c>
      <c r="C425" s="9">
        <f>C426</f>
        <v>0</v>
      </c>
    </row>
    <row r="426" ht="17.25" customHeight="1" spans="1:3">
      <c r="A426" s="8">
        <v>103041450</v>
      </c>
      <c r="B426" s="8" t="s">
        <v>584</v>
      </c>
      <c r="C426" s="19"/>
    </row>
    <row r="427" ht="17.25" customHeight="1" spans="1:3">
      <c r="A427" s="8">
        <v>1030415</v>
      </c>
      <c r="B427" s="42" t="s">
        <v>585</v>
      </c>
      <c r="C427" s="9">
        <f>C428</f>
        <v>0</v>
      </c>
    </row>
    <row r="428" ht="17.25" customHeight="1" spans="1:3">
      <c r="A428" s="8">
        <v>103041550</v>
      </c>
      <c r="B428" s="8" t="s">
        <v>586</v>
      </c>
      <c r="C428" s="19"/>
    </row>
    <row r="429" ht="17.25" customHeight="1" spans="1:3">
      <c r="A429" s="8">
        <v>1030416</v>
      </c>
      <c r="B429" s="42" t="s">
        <v>587</v>
      </c>
      <c r="C429" s="9">
        <f>SUM(C430:C439)</f>
        <v>0</v>
      </c>
    </row>
    <row r="430" ht="17.25" customHeight="1" spans="1:3">
      <c r="A430" s="8">
        <v>103041601</v>
      </c>
      <c r="B430" s="8" t="s">
        <v>588</v>
      </c>
      <c r="C430" s="19"/>
    </row>
    <row r="431" ht="17.25" customHeight="1" spans="1:3">
      <c r="A431" s="8">
        <v>103041602</v>
      </c>
      <c r="B431" s="8" t="s">
        <v>589</v>
      </c>
      <c r="C431" s="19"/>
    </row>
    <row r="432" ht="17.25" customHeight="1" spans="1:3">
      <c r="A432" s="8">
        <v>103041603</v>
      </c>
      <c r="B432" s="8" t="s">
        <v>590</v>
      </c>
      <c r="C432" s="19"/>
    </row>
    <row r="433" ht="17.25" customHeight="1" spans="1:3">
      <c r="A433" s="8">
        <v>103041604</v>
      </c>
      <c r="B433" s="8" t="s">
        <v>591</v>
      </c>
      <c r="C433" s="19"/>
    </row>
    <row r="434" ht="17.25" customHeight="1" spans="1:3">
      <c r="A434" s="8">
        <v>103041605</v>
      </c>
      <c r="B434" s="8" t="s">
        <v>592</v>
      </c>
      <c r="C434" s="19"/>
    </row>
    <row r="435" ht="17.25" customHeight="1" spans="1:3">
      <c r="A435" s="8">
        <v>103041607</v>
      </c>
      <c r="B435" s="8" t="s">
        <v>593</v>
      </c>
      <c r="C435" s="19"/>
    </row>
    <row r="436" ht="17.25" customHeight="1" spans="1:3">
      <c r="A436" s="8">
        <v>103041608</v>
      </c>
      <c r="B436" s="8" t="s">
        <v>572</v>
      </c>
      <c r="C436" s="19"/>
    </row>
    <row r="437" ht="17.25" customHeight="1" spans="1:3">
      <c r="A437" s="8">
        <v>103041616</v>
      </c>
      <c r="B437" s="8" t="s">
        <v>594</v>
      </c>
      <c r="C437" s="19"/>
    </row>
    <row r="438" ht="17.25" customHeight="1" spans="1:3">
      <c r="A438" s="8">
        <v>103041617</v>
      </c>
      <c r="B438" s="8" t="s">
        <v>595</v>
      </c>
      <c r="C438" s="19"/>
    </row>
    <row r="439" ht="17.25" customHeight="1" spans="1:3">
      <c r="A439" s="8">
        <v>103041650</v>
      </c>
      <c r="B439" s="8" t="s">
        <v>596</v>
      </c>
      <c r="C439" s="19"/>
    </row>
    <row r="440" ht="17.25" customHeight="1" spans="1:3">
      <c r="A440" s="8">
        <v>1030417</v>
      </c>
      <c r="B440" s="42" t="s">
        <v>597</v>
      </c>
      <c r="C440" s="9">
        <f>SUM(C441:C442)</f>
        <v>0</v>
      </c>
    </row>
    <row r="441" ht="17.25" customHeight="1" spans="1:3">
      <c r="A441" s="8">
        <v>103041704</v>
      </c>
      <c r="B441" s="8" t="s">
        <v>572</v>
      </c>
      <c r="C441" s="19"/>
    </row>
    <row r="442" ht="17.25" customHeight="1" spans="1:3">
      <c r="A442" s="8">
        <v>103041750</v>
      </c>
      <c r="B442" s="8" t="s">
        <v>598</v>
      </c>
      <c r="C442" s="19"/>
    </row>
    <row r="443" ht="17.25" customHeight="1" spans="1:3">
      <c r="A443" s="8">
        <v>1030418</v>
      </c>
      <c r="B443" s="42" t="s">
        <v>599</v>
      </c>
      <c r="C443" s="9">
        <f>SUM(C444:C446)</f>
        <v>0</v>
      </c>
    </row>
    <row r="444" ht="17.25" customHeight="1" spans="1:3">
      <c r="A444" s="8">
        <v>103041801</v>
      </c>
      <c r="B444" s="8" t="s">
        <v>600</v>
      </c>
      <c r="C444" s="19"/>
    </row>
    <row r="445" ht="17.25" customHeight="1" spans="1:3">
      <c r="A445" s="8">
        <v>103041802</v>
      </c>
      <c r="B445" s="8" t="s">
        <v>601</v>
      </c>
      <c r="C445" s="19"/>
    </row>
    <row r="446" ht="17.25" customHeight="1" spans="1:3">
      <c r="A446" s="8">
        <v>103041850</v>
      </c>
      <c r="B446" s="8" t="s">
        <v>602</v>
      </c>
      <c r="C446" s="19"/>
    </row>
    <row r="447" ht="17.25" customHeight="1" spans="1:3">
      <c r="A447" s="8">
        <v>1030419</v>
      </c>
      <c r="B447" s="42" t="s">
        <v>603</v>
      </c>
      <c r="C447" s="9">
        <f>C448</f>
        <v>0</v>
      </c>
    </row>
    <row r="448" ht="17.25" customHeight="1" spans="1:3">
      <c r="A448" s="8">
        <v>103041950</v>
      </c>
      <c r="B448" s="8" t="s">
        <v>604</v>
      </c>
      <c r="C448" s="19"/>
    </row>
    <row r="449" ht="17.25" customHeight="1" spans="1:3">
      <c r="A449" s="8">
        <v>1030420</v>
      </c>
      <c r="B449" s="42" t="s">
        <v>605</v>
      </c>
      <c r="C449" s="9">
        <f>C450</f>
        <v>0</v>
      </c>
    </row>
    <row r="450" ht="17.25" customHeight="1" spans="1:3">
      <c r="A450" s="8">
        <v>103042050</v>
      </c>
      <c r="B450" s="8" t="s">
        <v>606</v>
      </c>
      <c r="C450" s="19"/>
    </row>
    <row r="451" ht="17.25" customHeight="1" spans="1:3">
      <c r="A451" s="8">
        <v>1030422</v>
      </c>
      <c r="B451" s="42" t="s">
        <v>607</v>
      </c>
      <c r="C451" s="9">
        <f>C452</f>
        <v>0</v>
      </c>
    </row>
    <row r="452" ht="17.25" customHeight="1" spans="1:3">
      <c r="A452" s="8">
        <v>103042250</v>
      </c>
      <c r="B452" s="8" t="s">
        <v>608</v>
      </c>
      <c r="C452" s="19"/>
    </row>
    <row r="453" ht="17.25" customHeight="1" spans="1:3">
      <c r="A453" s="8">
        <v>1030424</v>
      </c>
      <c r="B453" s="42" t="s">
        <v>609</v>
      </c>
      <c r="C453" s="9">
        <f>SUM(C454:C455)</f>
        <v>48</v>
      </c>
    </row>
    <row r="454" ht="17.25" customHeight="1" spans="1:3">
      <c r="A454" s="8">
        <v>103042401</v>
      </c>
      <c r="B454" s="8" t="s">
        <v>610</v>
      </c>
      <c r="C454" s="19">
        <v>48</v>
      </c>
    </row>
    <row r="455" ht="17.25" customHeight="1" spans="1:3">
      <c r="A455" s="8">
        <v>103042450</v>
      </c>
      <c r="B455" s="8" t="s">
        <v>611</v>
      </c>
      <c r="C455" s="19"/>
    </row>
    <row r="456" ht="17.25" customHeight="1" spans="1:3">
      <c r="A456" s="8">
        <v>1030425</v>
      </c>
      <c r="B456" s="42" t="s">
        <v>612</v>
      </c>
      <c r="C456" s="9">
        <f>SUM(C457:C460)</f>
        <v>0</v>
      </c>
    </row>
    <row r="457" ht="17.25" customHeight="1" spans="1:3">
      <c r="A457" s="8">
        <v>103042502</v>
      </c>
      <c r="B457" s="8" t="s">
        <v>613</v>
      </c>
      <c r="C457" s="19"/>
    </row>
    <row r="458" ht="17.25" customHeight="1" spans="1:3">
      <c r="A458" s="8">
        <v>103042507</v>
      </c>
      <c r="B458" s="8" t="s">
        <v>614</v>
      </c>
      <c r="C458" s="19"/>
    </row>
    <row r="459" ht="17.25" customHeight="1" spans="1:3">
      <c r="A459" s="8">
        <v>103042508</v>
      </c>
      <c r="B459" s="8" t="s">
        <v>615</v>
      </c>
      <c r="C459" s="19"/>
    </row>
    <row r="460" ht="17.25" customHeight="1" spans="1:3">
      <c r="A460" s="8">
        <v>103042550</v>
      </c>
      <c r="B460" s="8" t="s">
        <v>616</v>
      </c>
      <c r="C460" s="19"/>
    </row>
    <row r="461" ht="17.25" customHeight="1" spans="1:3">
      <c r="A461" s="8">
        <v>1030426</v>
      </c>
      <c r="B461" s="42" t="s">
        <v>617</v>
      </c>
      <c r="C461" s="9">
        <f>SUM(C462:C463)</f>
        <v>0</v>
      </c>
    </row>
    <row r="462" ht="17.25" customHeight="1" spans="1:3">
      <c r="A462" s="8">
        <v>103042604</v>
      </c>
      <c r="B462" s="8" t="s">
        <v>618</v>
      </c>
      <c r="C462" s="19"/>
    </row>
    <row r="463" ht="17.25" customHeight="1" spans="1:3">
      <c r="A463" s="8">
        <v>103042650</v>
      </c>
      <c r="B463" s="8" t="s">
        <v>619</v>
      </c>
      <c r="C463" s="19"/>
    </row>
    <row r="464" ht="17.25" customHeight="1" spans="1:3">
      <c r="A464" s="8">
        <v>1030427</v>
      </c>
      <c r="B464" s="42" t="s">
        <v>620</v>
      </c>
      <c r="C464" s="9">
        <f>SUM(C465:C468)</f>
        <v>0</v>
      </c>
    </row>
    <row r="465" ht="17.25" customHeight="1" spans="1:3">
      <c r="A465" s="8">
        <v>103042707</v>
      </c>
      <c r="B465" s="8" t="s">
        <v>621</v>
      </c>
      <c r="C465" s="19"/>
    </row>
    <row r="466" ht="17.25" customHeight="1" spans="1:3">
      <c r="A466" s="8">
        <v>103042750</v>
      </c>
      <c r="B466" s="8" t="s">
        <v>622</v>
      </c>
      <c r="C466" s="19"/>
    </row>
    <row r="467" ht="17.25" customHeight="1" spans="1:3">
      <c r="A467" s="8">
        <v>103042751</v>
      </c>
      <c r="B467" s="8" t="s">
        <v>623</v>
      </c>
      <c r="C467" s="19"/>
    </row>
    <row r="468" ht="17.25" customHeight="1" spans="1:3">
      <c r="A468" s="8">
        <v>103042752</v>
      </c>
      <c r="B468" s="8" t="s">
        <v>624</v>
      </c>
      <c r="C468" s="19"/>
    </row>
    <row r="469" ht="17.25" customHeight="1" spans="1:3">
      <c r="A469" s="8">
        <v>1030429</v>
      </c>
      <c r="B469" s="42" t="s">
        <v>625</v>
      </c>
      <c r="C469" s="9">
        <f>SUM(C470:C472)</f>
        <v>0</v>
      </c>
    </row>
    <row r="470" ht="17.25" customHeight="1" spans="1:3">
      <c r="A470" s="8">
        <v>103042907</v>
      </c>
      <c r="B470" s="8" t="s">
        <v>626</v>
      </c>
      <c r="C470" s="19"/>
    </row>
    <row r="471" ht="17.25" customHeight="1" spans="1:3">
      <c r="A471" s="8">
        <v>103042908</v>
      </c>
      <c r="B471" s="8" t="s">
        <v>627</v>
      </c>
      <c r="C471" s="19"/>
    </row>
    <row r="472" ht="17.25" customHeight="1" spans="1:3">
      <c r="A472" s="8">
        <v>103042950</v>
      </c>
      <c r="B472" s="8" t="s">
        <v>628</v>
      </c>
      <c r="C472" s="19"/>
    </row>
    <row r="473" ht="17.25" customHeight="1" spans="1:3">
      <c r="A473" s="8">
        <v>1030430</v>
      </c>
      <c r="B473" s="42" t="s">
        <v>629</v>
      </c>
      <c r="C473" s="9">
        <f>C474</f>
        <v>0</v>
      </c>
    </row>
    <row r="474" ht="17.25" customHeight="1" spans="1:3">
      <c r="A474" s="8">
        <v>103043050</v>
      </c>
      <c r="B474" s="8" t="s">
        <v>630</v>
      </c>
      <c r="C474" s="19"/>
    </row>
    <row r="475" ht="17.25" customHeight="1" spans="1:3">
      <c r="A475" s="8">
        <v>1030431</v>
      </c>
      <c r="B475" s="42" t="s">
        <v>631</v>
      </c>
      <c r="C475" s="9">
        <f>SUM(C476:C477)</f>
        <v>0</v>
      </c>
    </row>
    <row r="476" ht="17.25" customHeight="1" spans="1:3">
      <c r="A476" s="8">
        <v>103043101</v>
      </c>
      <c r="B476" s="8" t="s">
        <v>632</v>
      </c>
      <c r="C476" s="19"/>
    </row>
    <row r="477" ht="17.25" customHeight="1" spans="1:3">
      <c r="A477" s="8">
        <v>103043150</v>
      </c>
      <c r="B477" s="8" t="s">
        <v>633</v>
      </c>
      <c r="C477" s="19"/>
    </row>
    <row r="478" ht="17.25" customHeight="1" spans="1:3">
      <c r="A478" s="8">
        <v>1030432</v>
      </c>
      <c r="B478" s="42" t="s">
        <v>634</v>
      </c>
      <c r="C478" s="9">
        <f>SUM(C479:C483)</f>
        <v>7380</v>
      </c>
    </row>
    <row r="479" ht="17.25" customHeight="1" spans="1:3">
      <c r="A479" s="8">
        <v>103043204</v>
      </c>
      <c r="B479" s="8" t="s">
        <v>635</v>
      </c>
      <c r="C479" s="19"/>
    </row>
    <row r="480" ht="17.25" customHeight="1" spans="1:3">
      <c r="A480" s="8">
        <v>103043205</v>
      </c>
      <c r="B480" s="8" t="s">
        <v>636</v>
      </c>
      <c r="C480" s="19"/>
    </row>
    <row r="481" ht="17.25" customHeight="1" spans="1:3">
      <c r="A481" s="8">
        <v>103043208</v>
      </c>
      <c r="B481" s="8" t="s">
        <v>637</v>
      </c>
      <c r="C481" s="19">
        <v>7348</v>
      </c>
    </row>
    <row r="482" ht="17.25" customHeight="1" spans="1:3">
      <c r="A482" s="8">
        <v>103043211</v>
      </c>
      <c r="B482" s="8" t="s">
        <v>638</v>
      </c>
      <c r="C482" s="19">
        <v>32</v>
      </c>
    </row>
    <row r="483" ht="17.25" customHeight="1" spans="1:3">
      <c r="A483" s="8">
        <v>103043250</v>
      </c>
      <c r="B483" s="8" t="s">
        <v>639</v>
      </c>
      <c r="C483" s="19"/>
    </row>
    <row r="484" ht="17.25" customHeight="1" spans="1:3">
      <c r="A484" s="8">
        <v>1030433</v>
      </c>
      <c r="B484" s="42" t="s">
        <v>640</v>
      </c>
      <c r="C484" s="9">
        <f>SUM(C485:C488)</f>
        <v>5</v>
      </c>
    </row>
    <row r="485" ht="17.25" customHeight="1" spans="1:3">
      <c r="A485" s="8">
        <v>103043306</v>
      </c>
      <c r="B485" s="8" t="s">
        <v>641</v>
      </c>
      <c r="C485" s="19">
        <v>5</v>
      </c>
    </row>
    <row r="486" ht="17.25" customHeight="1" spans="1:3">
      <c r="A486" s="8">
        <v>103043310</v>
      </c>
      <c r="B486" s="8" t="s">
        <v>572</v>
      </c>
      <c r="C486" s="19"/>
    </row>
    <row r="487" ht="17.25" customHeight="1" spans="1:3">
      <c r="A487" s="8">
        <v>103043313</v>
      </c>
      <c r="B487" s="8" t="s">
        <v>642</v>
      </c>
      <c r="C487" s="19"/>
    </row>
    <row r="488" ht="17.25" customHeight="1" spans="1:3">
      <c r="A488" s="8">
        <v>103043350</v>
      </c>
      <c r="B488" s="8" t="s">
        <v>643</v>
      </c>
      <c r="C488" s="19"/>
    </row>
    <row r="489" ht="17.25" customHeight="1" spans="1:3">
      <c r="A489" s="8">
        <v>1030434</v>
      </c>
      <c r="B489" s="42" t="s">
        <v>644</v>
      </c>
      <c r="C489" s="9">
        <f>SUM(C490:C494)</f>
        <v>0</v>
      </c>
    </row>
    <row r="490" ht="17.25" customHeight="1" spans="1:3">
      <c r="A490" s="8">
        <v>103043401</v>
      </c>
      <c r="B490" s="8" t="s">
        <v>645</v>
      </c>
      <c r="C490" s="19"/>
    </row>
    <row r="491" ht="17.25" customHeight="1" spans="1:3">
      <c r="A491" s="8">
        <v>103043402</v>
      </c>
      <c r="B491" s="8" t="s">
        <v>646</v>
      </c>
      <c r="C491" s="19"/>
    </row>
    <row r="492" ht="17.25" customHeight="1" spans="1:3">
      <c r="A492" s="8">
        <v>103043403</v>
      </c>
      <c r="B492" s="8" t="s">
        <v>647</v>
      </c>
      <c r="C492" s="19"/>
    </row>
    <row r="493" ht="17.25" customHeight="1" spans="1:3">
      <c r="A493" s="8">
        <v>103043404</v>
      </c>
      <c r="B493" s="8" t="s">
        <v>648</v>
      </c>
      <c r="C493" s="19"/>
    </row>
    <row r="494" ht="17.25" customHeight="1" spans="1:3">
      <c r="A494" s="8">
        <v>103043450</v>
      </c>
      <c r="B494" s="8" t="s">
        <v>649</v>
      </c>
      <c r="C494" s="19"/>
    </row>
    <row r="495" ht="17.25" customHeight="1" spans="1:3">
      <c r="A495" s="8">
        <v>1030435</v>
      </c>
      <c r="B495" s="42" t="s">
        <v>650</v>
      </c>
      <c r="C495" s="9">
        <f>SUM(C496:C498)</f>
        <v>0</v>
      </c>
    </row>
    <row r="496" ht="17.25" customHeight="1" spans="1:3">
      <c r="A496" s="8">
        <v>103043506</v>
      </c>
      <c r="B496" s="8" t="s">
        <v>572</v>
      </c>
      <c r="C496" s="19"/>
    </row>
    <row r="497" ht="17.25" customHeight="1" spans="1:3">
      <c r="A497" s="8">
        <v>103043507</v>
      </c>
      <c r="B497" s="8" t="s">
        <v>651</v>
      </c>
      <c r="C497" s="19"/>
    </row>
    <row r="498" ht="17.25" customHeight="1" spans="1:3">
      <c r="A498" s="8">
        <v>103043550</v>
      </c>
      <c r="B498" s="8" t="s">
        <v>652</v>
      </c>
      <c r="C498" s="19"/>
    </row>
    <row r="499" ht="17.25" customHeight="1" spans="1:3">
      <c r="A499" s="8">
        <v>1030440</v>
      </c>
      <c r="B499" s="42" t="s">
        <v>653</v>
      </c>
      <c r="C499" s="9">
        <f>SUM(C500:C501)</f>
        <v>0</v>
      </c>
    </row>
    <row r="500" ht="17.25" customHeight="1" spans="1:3">
      <c r="A500" s="8">
        <v>103044001</v>
      </c>
      <c r="B500" s="8" t="s">
        <v>572</v>
      </c>
      <c r="C500" s="19"/>
    </row>
    <row r="501" ht="17.25" customHeight="1" spans="1:3">
      <c r="A501" s="8">
        <v>103044050</v>
      </c>
      <c r="B501" s="8" t="s">
        <v>654</v>
      </c>
      <c r="C501" s="19"/>
    </row>
    <row r="502" ht="17.25" customHeight="1" spans="1:3">
      <c r="A502" s="8">
        <v>1030442</v>
      </c>
      <c r="B502" s="42" t="s">
        <v>655</v>
      </c>
      <c r="C502" s="9">
        <f>SUM(C503:C508)</f>
        <v>0</v>
      </c>
    </row>
    <row r="503" ht="17.25" customHeight="1" spans="1:3">
      <c r="A503" s="8">
        <v>103044203</v>
      </c>
      <c r="B503" s="8" t="s">
        <v>572</v>
      </c>
      <c r="C503" s="19"/>
    </row>
    <row r="504" ht="17.25" customHeight="1" spans="1:3">
      <c r="A504" s="8">
        <v>103044208</v>
      </c>
      <c r="B504" s="8" t="s">
        <v>656</v>
      </c>
      <c r="C504" s="19"/>
    </row>
    <row r="505" ht="17.25" customHeight="1" spans="1:3">
      <c r="A505" s="8">
        <v>103044209</v>
      </c>
      <c r="B505" s="8" t="s">
        <v>657</v>
      </c>
      <c r="C505" s="19"/>
    </row>
    <row r="506" ht="17.25" customHeight="1" spans="1:3">
      <c r="A506" s="8">
        <v>103044220</v>
      </c>
      <c r="B506" s="8" t="s">
        <v>658</v>
      </c>
      <c r="C506" s="19"/>
    </row>
    <row r="507" ht="17.25" customHeight="1" spans="1:3">
      <c r="A507" s="8">
        <v>103044221</v>
      </c>
      <c r="B507" s="8" t="s">
        <v>659</v>
      </c>
      <c r="C507" s="19"/>
    </row>
    <row r="508" ht="17.25" customHeight="1" spans="1:3">
      <c r="A508" s="8">
        <v>103044250</v>
      </c>
      <c r="B508" s="8" t="s">
        <v>660</v>
      </c>
      <c r="C508" s="19"/>
    </row>
    <row r="509" ht="17.25" customHeight="1" spans="1:3">
      <c r="A509" s="8">
        <v>1030443</v>
      </c>
      <c r="B509" s="42" t="s">
        <v>661</v>
      </c>
      <c r="C509" s="9">
        <f>SUM(C510:C513)</f>
        <v>0</v>
      </c>
    </row>
    <row r="510" ht="17.25" customHeight="1" spans="1:3">
      <c r="A510" s="8">
        <v>103044306</v>
      </c>
      <c r="B510" s="8" t="s">
        <v>572</v>
      </c>
      <c r="C510" s="19"/>
    </row>
    <row r="511" ht="17.25" customHeight="1" spans="1:3">
      <c r="A511" s="8">
        <v>103044307</v>
      </c>
      <c r="B511" s="8" t="s">
        <v>662</v>
      </c>
      <c r="C511" s="19"/>
    </row>
    <row r="512" ht="17.25" customHeight="1" spans="1:3">
      <c r="A512" s="8">
        <v>103044308</v>
      </c>
      <c r="B512" s="8" t="s">
        <v>663</v>
      </c>
      <c r="C512" s="19"/>
    </row>
    <row r="513" ht="17.25" customHeight="1" spans="1:3">
      <c r="A513" s="8">
        <v>103044350</v>
      </c>
      <c r="B513" s="8" t="s">
        <v>664</v>
      </c>
      <c r="C513" s="19"/>
    </row>
    <row r="514" ht="17.25" customHeight="1" spans="1:3">
      <c r="A514" s="8">
        <v>1030444</v>
      </c>
      <c r="B514" s="42" t="s">
        <v>665</v>
      </c>
      <c r="C514" s="9">
        <f>SUM(C515:C520)</f>
        <v>0</v>
      </c>
    </row>
    <row r="515" ht="17.25" customHeight="1" spans="1:3">
      <c r="A515" s="8">
        <v>103044414</v>
      </c>
      <c r="B515" s="8" t="s">
        <v>666</v>
      </c>
      <c r="C515" s="19"/>
    </row>
    <row r="516" ht="17.25" customHeight="1" spans="1:3">
      <c r="A516" s="8">
        <v>103044416</v>
      </c>
      <c r="B516" s="8" t="s">
        <v>667</v>
      </c>
      <c r="C516" s="19"/>
    </row>
    <row r="517" ht="17.25" customHeight="1" spans="1:3">
      <c r="A517" s="8">
        <v>103044433</v>
      </c>
      <c r="B517" s="8" t="s">
        <v>668</v>
      </c>
      <c r="C517" s="19"/>
    </row>
    <row r="518" ht="17.25" customHeight="1" spans="1:3">
      <c r="A518" s="8">
        <v>103044434</v>
      </c>
      <c r="B518" s="8" t="s">
        <v>669</v>
      </c>
      <c r="C518" s="19"/>
    </row>
    <row r="519" ht="17.25" customHeight="1" spans="1:3">
      <c r="A519" s="8">
        <v>103044435</v>
      </c>
      <c r="B519" s="8" t="s">
        <v>670</v>
      </c>
      <c r="C519" s="19"/>
    </row>
    <row r="520" ht="17.25" customHeight="1" spans="1:3">
      <c r="A520" s="8">
        <v>103044450</v>
      </c>
      <c r="B520" s="8" t="s">
        <v>671</v>
      </c>
      <c r="C520" s="19"/>
    </row>
    <row r="521" ht="17.25" customHeight="1" spans="1:3">
      <c r="A521" s="8">
        <v>1030445</v>
      </c>
      <c r="B521" s="42" t="s">
        <v>672</v>
      </c>
      <c r="C521" s="9">
        <f>SUM(C522:C523)</f>
        <v>0</v>
      </c>
    </row>
    <row r="522" ht="17.25" customHeight="1" spans="1:3">
      <c r="A522" s="8">
        <v>103044507</v>
      </c>
      <c r="B522" s="8" t="s">
        <v>673</v>
      </c>
      <c r="C522" s="19"/>
    </row>
    <row r="523" ht="17.25" customHeight="1" spans="1:3">
      <c r="A523" s="8">
        <v>103044550</v>
      </c>
      <c r="B523" s="8" t="s">
        <v>674</v>
      </c>
      <c r="C523" s="19"/>
    </row>
    <row r="524" ht="17.25" customHeight="1" spans="1:3">
      <c r="A524" s="8">
        <v>1030446</v>
      </c>
      <c r="B524" s="42" t="s">
        <v>675</v>
      </c>
      <c r="C524" s="9">
        <f>SUM(C525:C527)</f>
        <v>68</v>
      </c>
    </row>
    <row r="525" ht="17.25" customHeight="1" spans="1:3">
      <c r="A525" s="8">
        <v>103044608</v>
      </c>
      <c r="B525" s="8" t="s">
        <v>572</v>
      </c>
      <c r="C525" s="19"/>
    </row>
    <row r="526" ht="17.25" customHeight="1" spans="1:3">
      <c r="A526" s="8">
        <v>103044609</v>
      </c>
      <c r="B526" s="8" t="s">
        <v>676</v>
      </c>
      <c r="C526" s="19">
        <v>68</v>
      </c>
    </row>
    <row r="527" ht="17.25" customHeight="1" spans="1:3">
      <c r="A527" s="8">
        <v>103044650</v>
      </c>
      <c r="B527" s="8" t="s">
        <v>677</v>
      </c>
      <c r="C527" s="19"/>
    </row>
    <row r="528" ht="17.25" customHeight="1" spans="1:3">
      <c r="A528" s="8">
        <v>1030447</v>
      </c>
      <c r="B528" s="42" t="s">
        <v>678</v>
      </c>
      <c r="C528" s="9">
        <f>SUM(C529:C536)</f>
        <v>122</v>
      </c>
    </row>
    <row r="529" ht="17.25" customHeight="1" spans="1:3">
      <c r="A529" s="8">
        <v>103044709</v>
      </c>
      <c r="B529" s="8" t="s">
        <v>679</v>
      </c>
      <c r="C529" s="19">
        <v>122</v>
      </c>
    </row>
    <row r="530" ht="17.25" customHeight="1" spans="1:3">
      <c r="A530" s="8">
        <v>103044712</v>
      </c>
      <c r="B530" s="8" t="s">
        <v>680</v>
      </c>
      <c r="C530" s="19"/>
    </row>
    <row r="531" ht="17.25" customHeight="1" spans="1:3">
      <c r="A531" s="8">
        <v>103044713</v>
      </c>
      <c r="B531" s="8" t="s">
        <v>572</v>
      </c>
      <c r="C531" s="19"/>
    </row>
    <row r="532" ht="17.25" customHeight="1" spans="1:3">
      <c r="A532" s="8">
        <v>103044715</v>
      </c>
      <c r="B532" s="8" t="s">
        <v>681</v>
      </c>
      <c r="C532" s="19"/>
    </row>
    <row r="533" ht="17.25" customHeight="1" spans="1:3">
      <c r="A533" s="8">
        <v>103044730</v>
      </c>
      <c r="B533" s="8" t="s">
        <v>682</v>
      </c>
      <c r="C533" s="19"/>
    </row>
    <row r="534" ht="17.25" customHeight="1" spans="1:3">
      <c r="A534" s="8">
        <v>103044731</v>
      </c>
      <c r="B534" s="8" t="s">
        <v>683</v>
      </c>
      <c r="C534" s="19"/>
    </row>
    <row r="535" ht="17.25" customHeight="1" spans="1:3">
      <c r="A535" s="8">
        <v>103044733</v>
      </c>
      <c r="B535" s="8" t="s">
        <v>684</v>
      </c>
      <c r="C535" s="19"/>
    </row>
    <row r="536" ht="17.25" customHeight="1" spans="1:3">
      <c r="A536" s="8">
        <v>103044750</v>
      </c>
      <c r="B536" s="8" t="s">
        <v>685</v>
      </c>
      <c r="C536" s="19"/>
    </row>
    <row r="537" ht="17.25" customHeight="1" spans="1:3">
      <c r="A537" s="8">
        <v>1030448</v>
      </c>
      <c r="B537" s="42" t="s">
        <v>686</v>
      </c>
      <c r="C537" s="9">
        <f>SUM(C538:C540)</f>
        <v>0</v>
      </c>
    </row>
    <row r="538" ht="17.25" customHeight="1" spans="1:3">
      <c r="A538" s="8">
        <v>103044801</v>
      </c>
      <c r="B538" s="8" t="s">
        <v>687</v>
      </c>
      <c r="C538" s="19"/>
    </row>
    <row r="539" ht="17.25" customHeight="1" spans="1:3">
      <c r="A539" s="8">
        <v>103044802</v>
      </c>
      <c r="B539" s="8" t="s">
        <v>688</v>
      </c>
      <c r="C539" s="19"/>
    </row>
    <row r="540" ht="17.25" customHeight="1" spans="1:3">
      <c r="A540" s="8">
        <v>103044850</v>
      </c>
      <c r="B540" s="8" t="s">
        <v>689</v>
      </c>
      <c r="C540" s="19"/>
    </row>
    <row r="541" ht="17.25" customHeight="1" spans="1:3">
      <c r="A541" s="8">
        <v>1030449</v>
      </c>
      <c r="B541" s="42" t="s">
        <v>690</v>
      </c>
      <c r="C541" s="9">
        <f>SUM(C542:C544)</f>
        <v>0</v>
      </c>
    </row>
    <row r="542" ht="17.25" customHeight="1" spans="1:3">
      <c r="A542" s="8">
        <v>103044907</v>
      </c>
      <c r="B542" s="8" t="s">
        <v>614</v>
      </c>
      <c r="C542" s="19"/>
    </row>
    <row r="543" ht="17.25" customHeight="1" spans="1:3">
      <c r="A543" s="8">
        <v>103044908</v>
      </c>
      <c r="B543" s="8" t="s">
        <v>691</v>
      </c>
      <c r="C543" s="19"/>
    </row>
    <row r="544" ht="17.25" customHeight="1" spans="1:3">
      <c r="A544" s="8">
        <v>103044950</v>
      </c>
      <c r="B544" s="8" t="s">
        <v>692</v>
      </c>
      <c r="C544" s="19"/>
    </row>
    <row r="545" ht="17.25" customHeight="1" spans="1:3">
      <c r="A545" s="8">
        <v>1030450</v>
      </c>
      <c r="B545" s="42" t="s">
        <v>693</v>
      </c>
      <c r="C545" s="9">
        <f>SUM(C546:C548)</f>
        <v>17</v>
      </c>
    </row>
    <row r="546" ht="17.25" customHeight="1" spans="1:3">
      <c r="A546" s="8">
        <v>103045002</v>
      </c>
      <c r="B546" s="8" t="s">
        <v>694</v>
      </c>
      <c r="C546" s="19"/>
    </row>
    <row r="547" ht="17.25" customHeight="1" spans="1:3">
      <c r="A547" s="8">
        <v>103045004</v>
      </c>
      <c r="B547" s="8" t="s">
        <v>695</v>
      </c>
      <c r="C547" s="19"/>
    </row>
    <row r="548" ht="17.25" customHeight="1" spans="1:3">
      <c r="A548" s="8">
        <v>103045050</v>
      </c>
      <c r="B548" s="8" t="s">
        <v>696</v>
      </c>
      <c r="C548" s="19">
        <v>17</v>
      </c>
    </row>
    <row r="549" ht="17.25" customHeight="1" spans="1:3">
      <c r="A549" s="8">
        <v>1030451</v>
      </c>
      <c r="B549" s="42" t="s">
        <v>697</v>
      </c>
      <c r="C549" s="9">
        <f>SUM(C550:C553)</f>
        <v>0</v>
      </c>
    </row>
    <row r="550" ht="17.25" customHeight="1" spans="1:3">
      <c r="A550" s="8">
        <v>103045101</v>
      </c>
      <c r="B550" s="8" t="s">
        <v>698</v>
      </c>
      <c r="C550" s="19"/>
    </row>
    <row r="551" ht="17.25" customHeight="1" spans="1:3">
      <c r="A551" s="8">
        <v>103045102</v>
      </c>
      <c r="B551" s="8" t="s">
        <v>699</v>
      </c>
      <c r="C551" s="19"/>
    </row>
    <row r="552" ht="17.25" customHeight="1" spans="1:3">
      <c r="A552" s="8">
        <v>103045103</v>
      </c>
      <c r="B552" s="8" t="s">
        <v>700</v>
      </c>
      <c r="C552" s="19"/>
    </row>
    <row r="553" ht="17.25" customHeight="1" spans="1:3">
      <c r="A553" s="8">
        <v>103045150</v>
      </c>
      <c r="B553" s="8" t="s">
        <v>701</v>
      </c>
      <c r="C553" s="19"/>
    </row>
    <row r="554" ht="17.25" customHeight="1" spans="1:3">
      <c r="A554" s="8">
        <v>1030452</v>
      </c>
      <c r="B554" s="42" t="s">
        <v>702</v>
      </c>
      <c r="C554" s="9">
        <f>SUM(C555:C557)</f>
        <v>0</v>
      </c>
    </row>
    <row r="555" ht="17.25" customHeight="1" spans="1:3">
      <c r="A555" s="8">
        <v>103045201</v>
      </c>
      <c r="B555" s="8" t="s">
        <v>703</v>
      </c>
      <c r="C555" s="19"/>
    </row>
    <row r="556" ht="17.25" customHeight="1" spans="1:3">
      <c r="A556" s="8">
        <v>103045202</v>
      </c>
      <c r="B556" s="8" t="s">
        <v>704</v>
      </c>
      <c r="C556" s="19"/>
    </row>
    <row r="557" ht="17.25" customHeight="1" spans="1:3">
      <c r="A557" s="8">
        <v>103045250</v>
      </c>
      <c r="B557" s="8" t="s">
        <v>705</v>
      </c>
      <c r="C557" s="19"/>
    </row>
    <row r="558" ht="17.25" customHeight="1" spans="1:3">
      <c r="A558" s="8">
        <v>1030455</v>
      </c>
      <c r="B558" s="42" t="s">
        <v>706</v>
      </c>
      <c r="C558" s="9">
        <f>SUM(C559:C560)</f>
        <v>0</v>
      </c>
    </row>
    <row r="559" ht="17.25" customHeight="1" spans="1:3">
      <c r="A559" s="8">
        <v>103045501</v>
      </c>
      <c r="B559" s="8" t="s">
        <v>707</v>
      </c>
      <c r="C559" s="19"/>
    </row>
    <row r="560" ht="17.25" customHeight="1" spans="1:3">
      <c r="A560" s="8">
        <v>103045550</v>
      </c>
      <c r="B560" s="8" t="s">
        <v>708</v>
      </c>
      <c r="C560" s="19"/>
    </row>
    <row r="561" ht="17.25" customHeight="1" spans="1:3">
      <c r="A561" s="8">
        <v>1030456</v>
      </c>
      <c r="B561" s="42" t="s">
        <v>709</v>
      </c>
      <c r="C561" s="9">
        <f>C562</f>
        <v>0</v>
      </c>
    </row>
    <row r="562" ht="17.25" customHeight="1" spans="1:3">
      <c r="A562" s="8">
        <v>103045650</v>
      </c>
      <c r="B562" s="8" t="s">
        <v>710</v>
      </c>
      <c r="C562" s="19"/>
    </row>
    <row r="563" ht="17.25" customHeight="1" spans="1:3">
      <c r="A563" s="8">
        <v>1030457</v>
      </c>
      <c r="B563" s="42" t="s">
        <v>711</v>
      </c>
      <c r="C563" s="9">
        <f>C564</f>
        <v>0</v>
      </c>
    </row>
    <row r="564" ht="17.25" customHeight="1" spans="1:3">
      <c r="A564" s="8">
        <v>103045750</v>
      </c>
      <c r="B564" s="8" t="s">
        <v>712</v>
      </c>
      <c r="C564" s="19"/>
    </row>
    <row r="565" ht="17.25" customHeight="1" spans="1:3">
      <c r="A565" s="8">
        <v>1030458</v>
      </c>
      <c r="B565" s="42" t="s">
        <v>713</v>
      </c>
      <c r="C565" s="9">
        <f>C566</f>
        <v>0</v>
      </c>
    </row>
    <row r="566" ht="17.25" customHeight="1" spans="1:3">
      <c r="A566" s="8">
        <v>103045850</v>
      </c>
      <c r="B566" s="8" t="s">
        <v>714</v>
      </c>
      <c r="C566" s="19"/>
    </row>
    <row r="567" ht="17.25" customHeight="1" spans="1:3">
      <c r="A567" s="8">
        <v>1030459</v>
      </c>
      <c r="B567" s="42" t="s">
        <v>715</v>
      </c>
      <c r="C567" s="9">
        <f>SUM(C568:C569)</f>
        <v>0</v>
      </c>
    </row>
    <row r="568" ht="17.25" customHeight="1" spans="1:3">
      <c r="A568" s="8">
        <v>103045902</v>
      </c>
      <c r="B568" s="8" t="s">
        <v>716</v>
      </c>
      <c r="C568" s="19"/>
    </row>
    <row r="569" ht="17.25" customHeight="1" spans="1:3">
      <c r="A569" s="8">
        <v>103045950</v>
      </c>
      <c r="B569" s="8" t="s">
        <v>717</v>
      </c>
      <c r="C569" s="19"/>
    </row>
    <row r="570" ht="17.25" customHeight="1" spans="1:3">
      <c r="A570" s="8">
        <v>1030461</v>
      </c>
      <c r="B570" s="42" t="s">
        <v>718</v>
      </c>
      <c r="C570" s="9">
        <f>SUM(C571:C572)</f>
        <v>0</v>
      </c>
    </row>
    <row r="571" ht="17.25" customHeight="1" spans="1:3">
      <c r="A571" s="8">
        <v>103046101</v>
      </c>
      <c r="B571" s="8" t="s">
        <v>572</v>
      </c>
      <c r="C571" s="19"/>
    </row>
    <row r="572" ht="17.25" customHeight="1" spans="1:3">
      <c r="A572" s="8">
        <v>103046150</v>
      </c>
      <c r="B572" s="8" t="s">
        <v>719</v>
      </c>
      <c r="C572" s="19"/>
    </row>
    <row r="573" ht="17.25" customHeight="1" spans="1:3">
      <c r="A573" s="8">
        <v>1030499</v>
      </c>
      <c r="B573" s="42" t="s">
        <v>720</v>
      </c>
      <c r="C573" s="9">
        <f>SUM(C574:C575)</f>
        <v>0</v>
      </c>
    </row>
    <row r="574" ht="17.25" customHeight="1" spans="1:3">
      <c r="A574" s="8">
        <v>103049901</v>
      </c>
      <c r="B574" s="8" t="s">
        <v>721</v>
      </c>
      <c r="C574" s="19"/>
    </row>
    <row r="575" ht="17.25" customHeight="1" spans="1:3">
      <c r="A575" s="8">
        <v>103049950</v>
      </c>
      <c r="B575" s="8" t="s">
        <v>722</v>
      </c>
      <c r="C575" s="19"/>
    </row>
    <row r="576" ht="17.25" customHeight="1" spans="1:3">
      <c r="A576" s="8">
        <v>10305</v>
      </c>
      <c r="B576" s="42" t="s">
        <v>723</v>
      </c>
      <c r="C576" s="9">
        <f>SUM(C577,C609,C614:C615)</f>
        <v>3598</v>
      </c>
    </row>
    <row r="577" ht="17.25" customHeight="1" spans="1:3">
      <c r="A577" s="8">
        <v>1030501</v>
      </c>
      <c r="B577" s="42" t="s">
        <v>724</v>
      </c>
      <c r="C577" s="9">
        <f>SUM(C578:C608)</f>
        <v>3598</v>
      </c>
    </row>
    <row r="578" ht="17.25" customHeight="1" spans="1:3">
      <c r="A578" s="8">
        <v>103050101</v>
      </c>
      <c r="B578" s="8" t="s">
        <v>725</v>
      </c>
      <c r="C578" s="19">
        <v>1600</v>
      </c>
    </row>
    <row r="579" ht="17.25" customHeight="1" spans="1:3">
      <c r="A579" s="8">
        <v>103050102</v>
      </c>
      <c r="B579" s="8" t="s">
        <v>726</v>
      </c>
      <c r="C579" s="19"/>
    </row>
    <row r="580" ht="17.25" customHeight="1" spans="1:3">
      <c r="A580" s="8">
        <v>103050103</v>
      </c>
      <c r="B580" s="8" t="s">
        <v>727</v>
      </c>
      <c r="C580" s="19"/>
    </row>
    <row r="581" ht="17.25" customHeight="1" spans="1:3">
      <c r="A581" s="8">
        <v>103050105</v>
      </c>
      <c r="B581" s="8" t="s">
        <v>728</v>
      </c>
      <c r="C581" s="19"/>
    </row>
    <row r="582" ht="17.25" customHeight="1" spans="1:3">
      <c r="A582" s="8">
        <v>103050107</v>
      </c>
      <c r="B582" s="8" t="s">
        <v>729</v>
      </c>
      <c r="C582" s="19"/>
    </row>
    <row r="583" ht="17.25" customHeight="1" spans="1:3">
      <c r="A583" s="8">
        <v>103050108</v>
      </c>
      <c r="B583" s="8" t="s">
        <v>730</v>
      </c>
      <c r="C583" s="19"/>
    </row>
    <row r="584" ht="17.25" customHeight="1" spans="1:3">
      <c r="A584" s="8">
        <v>103050109</v>
      </c>
      <c r="B584" s="8" t="s">
        <v>731</v>
      </c>
      <c r="C584" s="19"/>
    </row>
    <row r="585" ht="17.25" customHeight="1" spans="1:3">
      <c r="A585" s="8">
        <v>103050110</v>
      </c>
      <c r="B585" s="8" t="s">
        <v>732</v>
      </c>
      <c r="C585" s="19">
        <v>4</v>
      </c>
    </row>
    <row r="586" ht="17.25" customHeight="1" spans="1:3">
      <c r="A586" s="8">
        <v>103050111</v>
      </c>
      <c r="B586" s="8" t="s">
        <v>733</v>
      </c>
      <c r="C586" s="19"/>
    </row>
    <row r="587" ht="17.25" customHeight="1" spans="1:3">
      <c r="A587" s="8">
        <v>103050112</v>
      </c>
      <c r="B587" s="8" t="s">
        <v>734</v>
      </c>
      <c r="C587" s="19"/>
    </row>
    <row r="588" ht="17.25" customHeight="1" spans="1:3">
      <c r="A588" s="8">
        <v>103050113</v>
      </c>
      <c r="B588" s="8" t="s">
        <v>735</v>
      </c>
      <c r="C588" s="19"/>
    </row>
    <row r="589" ht="17.25" customHeight="1" spans="1:3">
      <c r="A589" s="8">
        <v>103050114</v>
      </c>
      <c r="B589" s="8" t="s">
        <v>736</v>
      </c>
      <c r="C589" s="19"/>
    </row>
    <row r="590" ht="17.25" customHeight="1" spans="1:3">
      <c r="A590" s="8">
        <v>103050115</v>
      </c>
      <c r="B590" s="8" t="s">
        <v>737</v>
      </c>
      <c r="C590" s="19"/>
    </row>
    <row r="591" ht="17.25" customHeight="1" spans="1:3">
      <c r="A591" s="8">
        <v>103050116</v>
      </c>
      <c r="B591" s="8" t="s">
        <v>738</v>
      </c>
      <c r="C591" s="19"/>
    </row>
    <row r="592" ht="17.25" customHeight="1" spans="1:3">
      <c r="A592" s="8">
        <v>103050117</v>
      </c>
      <c r="B592" s="8" t="s">
        <v>739</v>
      </c>
      <c r="C592" s="19"/>
    </row>
    <row r="593" ht="17.25" customHeight="1" spans="1:3">
      <c r="A593" s="8">
        <v>103050119</v>
      </c>
      <c r="B593" s="8" t="s">
        <v>740</v>
      </c>
      <c r="C593" s="19"/>
    </row>
    <row r="594" ht="17.25" customHeight="1" spans="1:3">
      <c r="A594" s="8">
        <v>103050120</v>
      </c>
      <c r="B594" s="8" t="s">
        <v>741</v>
      </c>
      <c r="C594" s="19"/>
    </row>
    <row r="595" ht="17.25" customHeight="1" spans="1:3">
      <c r="A595" s="8">
        <v>103050121</v>
      </c>
      <c r="B595" s="8" t="s">
        <v>742</v>
      </c>
      <c r="C595" s="19"/>
    </row>
    <row r="596" ht="17.25" customHeight="1" spans="1:3">
      <c r="A596" s="8">
        <v>103050122</v>
      </c>
      <c r="B596" s="8" t="s">
        <v>743</v>
      </c>
      <c r="C596" s="19"/>
    </row>
    <row r="597" ht="17.25" customHeight="1" spans="1:3">
      <c r="A597" s="8">
        <v>103050123</v>
      </c>
      <c r="B597" s="8" t="s">
        <v>744</v>
      </c>
      <c r="C597" s="19">
        <v>133</v>
      </c>
    </row>
    <row r="598" ht="17.25" customHeight="1" spans="1:3">
      <c r="A598" s="8">
        <v>103050124</v>
      </c>
      <c r="B598" s="8" t="s">
        <v>745</v>
      </c>
      <c r="C598" s="19"/>
    </row>
    <row r="599" ht="17.25" customHeight="1" spans="1:3">
      <c r="A599" s="8">
        <v>103050125</v>
      </c>
      <c r="B599" s="8" t="s">
        <v>746</v>
      </c>
      <c r="C599" s="19">
        <v>2</v>
      </c>
    </row>
    <row r="600" ht="17.25" customHeight="1" spans="1:3">
      <c r="A600" s="8">
        <v>103050126</v>
      </c>
      <c r="B600" s="8" t="s">
        <v>747</v>
      </c>
      <c r="C600" s="19">
        <v>7</v>
      </c>
    </row>
    <row r="601" ht="17.25" customHeight="1" spans="1:3">
      <c r="A601" s="8">
        <v>103050127</v>
      </c>
      <c r="B601" s="8" t="s">
        <v>748</v>
      </c>
      <c r="C601" s="19"/>
    </row>
    <row r="602" ht="17.25" customHeight="1" spans="1:3">
      <c r="A602" s="8">
        <v>103050128</v>
      </c>
      <c r="B602" s="8" t="s">
        <v>749</v>
      </c>
      <c r="C602" s="19"/>
    </row>
    <row r="603" ht="17.25" customHeight="1" spans="1:3">
      <c r="A603" s="8">
        <v>103050129</v>
      </c>
      <c r="B603" s="8" t="s">
        <v>750</v>
      </c>
      <c r="C603" s="19"/>
    </row>
    <row r="604" ht="17.25" customHeight="1" spans="1:3">
      <c r="A604" s="8">
        <v>103050130</v>
      </c>
      <c r="B604" s="8" t="s">
        <v>751</v>
      </c>
      <c r="C604" s="19"/>
    </row>
    <row r="605" ht="17.25" customHeight="1" spans="1:3">
      <c r="A605" s="8">
        <v>103050131</v>
      </c>
      <c r="B605" s="8" t="s">
        <v>752</v>
      </c>
      <c r="C605" s="19"/>
    </row>
    <row r="606" ht="17.25" customHeight="1" spans="1:3">
      <c r="A606" s="8">
        <v>103050132</v>
      </c>
      <c r="B606" s="8" t="s">
        <v>753</v>
      </c>
      <c r="C606" s="19"/>
    </row>
    <row r="607" ht="17.25" customHeight="1" spans="1:3">
      <c r="A607" s="8">
        <v>103050133</v>
      </c>
      <c r="B607" s="8" t="s">
        <v>754</v>
      </c>
      <c r="C607" s="19">
        <v>7</v>
      </c>
    </row>
    <row r="608" ht="17.25" customHeight="1" spans="1:3">
      <c r="A608" s="8">
        <v>103050199</v>
      </c>
      <c r="B608" s="8" t="s">
        <v>755</v>
      </c>
      <c r="C608" s="19">
        <v>1845</v>
      </c>
    </row>
    <row r="609" ht="17.25" customHeight="1" spans="1:3">
      <c r="A609" s="8">
        <v>1030502</v>
      </c>
      <c r="B609" s="42" t="s">
        <v>756</v>
      </c>
      <c r="C609" s="9">
        <f>SUM(C610:C613)</f>
        <v>0</v>
      </c>
    </row>
    <row r="610" ht="17.25" customHeight="1" spans="1:3">
      <c r="A610" s="8">
        <v>103050201</v>
      </c>
      <c r="B610" s="8" t="s">
        <v>757</v>
      </c>
      <c r="C610" s="19"/>
    </row>
    <row r="611" ht="17.25" customHeight="1" spans="1:3">
      <c r="A611" s="8">
        <v>103050202</v>
      </c>
      <c r="B611" s="8" t="s">
        <v>758</v>
      </c>
      <c r="C611" s="19"/>
    </row>
    <row r="612" ht="17.25" customHeight="1" spans="1:3">
      <c r="A612" s="8">
        <v>103050203</v>
      </c>
      <c r="B612" s="8" t="s">
        <v>759</v>
      </c>
      <c r="C612" s="19"/>
    </row>
    <row r="613" ht="17.25" customHeight="1" spans="1:3">
      <c r="A613" s="8">
        <v>103050299</v>
      </c>
      <c r="B613" s="8" t="s">
        <v>760</v>
      </c>
      <c r="C613" s="19"/>
    </row>
    <row r="614" ht="17.25" customHeight="1" spans="1:3">
      <c r="A614" s="8">
        <v>1030503</v>
      </c>
      <c r="B614" s="42" t="s">
        <v>761</v>
      </c>
      <c r="C614" s="19"/>
    </row>
    <row r="615" ht="17.25" customHeight="1" spans="1:3">
      <c r="A615" s="8">
        <v>1030509</v>
      </c>
      <c r="B615" s="42" t="s">
        <v>762</v>
      </c>
      <c r="C615" s="19"/>
    </row>
    <row r="616" ht="17.25" customHeight="1" spans="1:3">
      <c r="A616" s="8">
        <v>10306</v>
      </c>
      <c r="B616" s="42" t="s">
        <v>763</v>
      </c>
      <c r="C616" s="9">
        <f>SUM(C617,C621,C624,C626,C628,C629,C633,C634)</f>
        <v>0</v>
      </c>
    </row>
    <row r="617" ht="17.25" customHeight="1" spans="1:3">
      <c r="A617" s="8">
        <v>1030601</v>
      </c>
      <c r="B617" s="42" t="s">
        <v>764</v>
      </c>
      <c r="C617" s="9">
        <f>SUM(C618:C620)</f>
        <v>0</v>
      </c>
    </row>
    <row r="618" ht="17.25" customHeight="1" spans="1:3">
      <c r="A618" s="8">
        <v>103060101</v>
      </c>
      <c r="B618" s="8" t="s">
        <v>765</v>
      </c>
      <c r="C618" s="19"/>
    </row>
    <row r="619" ht="17.25" customHeight="1" spans="1:3">
      <c r="A619" s="8">
        <v>103060102</v>
      </c>
      <c r="B619" s="8" t="s">
        <v>766</v>
      </c>
      <c r="C619" s="19"/>
    </row>
    <row r="620" ht="17.25" customHeight="1" spans="1:3">
      <c r="A620" s="8">
        <v>103060199</v>
      </c>
      <c r="B620" s="8" t="s">
        <v>767</v>
      </c>
      <c r="C620" s="19"/>
    </row>
    <row r="621" ht="17.25" customHeight="1" spans="1:3">
      <c r="A621" s="8">
        <v>1030602</v>
      </c>
      <c r="B621" s="42" t="s">
        <v>768</v>
      </c>
      <c r="C621" s="9">
        <f>SUM(C622:C623)</f>
        <v>0</v>
      </c>
    </row>
    <row r="622" ht="17.25" customHeight="1" spans="1:3">
      <c r="A622" s="8">
        <v>103060201</v>
      </c>
      <c r="B622" s="8" t="s">
        <v>769</v>
      </c>
      <c r="C622" s="19"/>
    </row>
    <row r="623" ht="17.25" customHeight="1" spans="1:3">
      <c r="A623" s="8">
        <v>103060299</v>
      </c>
      <c r="B623" s="8" t="s">
        <v>770</v>
      </c>
      <c r="C623" s="19"/>
    </row>
    <row r="624" ht="17.25" customHeight="1" spans="1:3">
      <c r="A624" s="8">
        <v>1030603</v>
      </c>
      <c r="B624" s="42" t="s">
        <v>771</v>
      </c>
      <c r="C624" s="9">
        <f>C625</f>
        <v>0</v>
      </c>
    </row>
    <row r="625" ht="17.25" customHeight="1" spans="1:3">
      <c r="A625" s="8">
        <v>103060399</v>
      </c>
      <c r="B625" s="8" t="s">
        <v>772</v>
      </c>
      <c r="C625" s="19"/>
    </row>
    <row r="626" ht="17.25" customHeight="1" spans="1:3">
      <c r="A626" s="8">
        <v>1030604</v>
      </c>
      <c r="B626" s="42" t="s">
        <v>773</v>
      </c>
      <c r="C626" s="9">
        <f>C627</f>
        <v>0</v>
      </c>
    </row>
    <row r="627" ht="17.25" customHeight="1" spans="1:3">
      <c r="A627" s="8">
        <v>103060499</v>
      </c>
      <c r="B627" s="8" t="s">
        <v>774</v>
      </c>
      <c r="C627" s="19"/>
    </row>
    <row r="628" ht="17.25" customHeight="1" spans="1:3">
      <c r="A628" s="8">
        <v>1030605</v>
      </c>
      <c r="B628" s="42" t="s">
        <v>775</v>
      </c>
      <c r="C628" s="19"/>
    </row>
    <row r="629" ht="17.25" customHeight="1" spans="1:3">
      <c r="A629" s="8">
        <v>1030606</v>
      </c>
      <c r="B629" s="42" t="s">
        <v>776</v>
      </c>
      <c r="C629" s="9">
        <f>SUM(C630:C632)</f>
        <v>0</v>
      </c>
    </row>
    <row r="630" ht="17.25" customHeight="1" spans="1:3">
      <c r="A630" s="8">
        <v>103060601</v>
      </c>
      <c r="B630" s="8" t="s">
        <v>777</v>
      </c>
      <c r="C630" s="19"/>
    </row>
    <row r="631" ht="17.25" customHeight="1" spans="1:3">
      <c r="A631" s="8">
        <v>103060602</v>
      </c>
      <c r="B631" s="8" t="s">
        <v>778</v>
      </c>
      <c r="C631" s="19"/>
    </row>
    <row r="632" ht="17.25" customHeight="1" spans="1:3">
      <c r="A632" s="8">
        <v>103060699</v>
      </c>
      <c r="B632" s="8" t="s">
        <v>779</v>
      </c>
      <c r="C632" s="19"/>
    </row>
    <row r="633" ht="17.25" customHeight="1" spans="1:3">
      <c r="A633" s="8">
        <v>1030607</v>
      </c>
      <c r="B633" s="42" t="s">
        <v>780</v>
      </c>
      <c r="C633" s="19"/>
    </row>
    <row r="634" ht="17.25" customHeight="1" spans="1:3">
      <c r="A634" s="8">
        <v>1030699</v>
      </c>
      <c r="B634" s="42" t="s">
        <v>781</v>
      </c>
      <c r="C634" s="19"/>
    </row>
    <row r="635" ht="17.25" customHeight="1" spans="1:3">
      <c r="A635" s="8">
        <v>10307</v>
      </c>
      <c r="B635" s="42" t="s">
        <v>782</v>
      </c>
      <c r="C635" s="9">
        <f>SUM(C636,C638,C645:C647,C652,C658:C659,C661,C662,C665:C668,C673:C677,C680:C681,C685)</f>
        <v>1848</v>
      </c>
    </row>
    <row r="636" ht="17.25" customHeight="1" spans="1:3">
      <c r="A636" s="8">
        <v>1030701</v>
      </c>
      <c r="B636" s="42" t="s">
        <v>783</v>
      </c>
      <c r="C636" s="9">
        <f>C637</f>
        <v>0</v>
      </c>
    </row>
    <row r="637" ht="17.25" customHeight="1" spans="1:3">
      <c r="A637" s="8">
        <v>103070101</v>
      </c>
      <c r="B637" s="8" t="s">
        <v>784</v>
      </c>
      <c r="C637" s="19"/>
    </row>
    <row r="638" ht="17.25" customHeight="1" spans="1:3">
      <c r="A638" s="8">
        <v>1030702</v>
      </c>
      <c r="B638" s="42" t="s">
        <v>785</v>
      </c>
      <c r="C638" s="9">
        <f>SUM(C639:C644)</f>
        <v>0</v>
      </c>
    </row>
    <row r="639" ht="17.25" customHeight="1" spans="1:3">
      <c r="A639" s="8">
        <v>103070201</v>
      </c>
      <c r="B639" s="8" t="s">
        <v>786</v>
      </c>
      <c r="C639" s="19"/>
    </row>
    <row r="640" ht="17.25" customHeight="1" spans="1:3">
      <c r="A640" s="8">
        <v>103070202</v>
      </c>
      <c r="B640" s="8" t="s">
        <v>787</v>
      </c>
      <c r="C640" s="19"/>
    </row>
    <row r="641" ht="17.25" customHeight="1" spans="1:3">
      <c r="A641" s="8">
        <v>103070203</v>
      </c>
      <c r="B641" s="8" t="s">
        <v>788</v>
      </c>
      <c r="C641" s="19"/>
    </row>
    <row r="642" ht="17.25" customHeight="1" spans="1:3">
      <c r="A642" s="8">
        <v>103070204</v>
      </c>
      <c r="B642" s="8" t="s">
        <v>789</v>
      </c>
      <c r="C642" s="19"/>
    </row>
    <row r="643" ht="17.25" customHeight="1" spans="1:3">
      <c r="A643" s="8">
        <v>103070205</v>
      </c>
      <c r="B643" s="8" t="s">
        <v>790</v>
      </c>
      <c r="C643" s="19"/>
    </row>
    <row r="644" ht="17.25" customHeight="1" spans="1:3">
      <c r="A644" s="8">
        <v>103070206</v>
      </c>
      <c r="B644" s="8" t="s">
        <v>791</v>
      </c>
      <c r="C644" s="19"/>
    </row>
    <row r="645" ht="17.25" customHeight="1" spans="1:3">
      <c r="A645" s="8">
        <v>1030703</v>
      </c>
      <c r="B645" s="42" t="s">
        <v>792</v>
      </c>
      <c r="C645" s="19"/>
    </row>
    <row r="646" ht="17.25" customHeight="1" spans="1:3">
      <c r="A646" s="8">
        <v>1030704</v>
      </c>
      <c r="B646" s="42" t="s">
        <v>793</v>
      </c>
      <c r="C646" s="19"/>
    </row>
    <row r="647" ht="17.25" customHeight="1" spans="1:3">
      <c r="A647" s="8">
        <v>1030705</v>
      </c>
      <c r="B647" s="42" t="s">
        <v>794</v>
      </c>
      <c r="C647" s="9">
        <f>SUM(C648:C651)</f>
        <v>1044</v>
      </c>
    </row>
    <row r="648" ht="17.25" customHeight="1" spans="1:3">
      <c r="A648" s="8">
        <v>103070501</v>
      </c>
      <c r="B648" s="8" t="s">
        <v>795</v>
      </c>
      <c r="C648" s="19">
        <v>40</v>
      </c>
    </row>
    <row r="649" ht="17.25" customHeight="1" spans="1:3">
      <c r="A649" s="8">
        <v>103070502</v>
      </c>
      <c r="B649" s="8" t="s">
        <v>796</v>
      </c>
      <c r="C649" s="19"/>
    </row>
    <row r="650" ht="17.25" customHeight="1" spans="1:3">
      <c r="A650" s="8">
        <v>103070503</v>
      </c>
      <c r="B650" s="8" t="s">
        <v>797</v>
      </c>
      <c r="C650" s="19"/>
    </row>
    <row r="651" ht="17.25" customHeight="1" spans="1:3">
      <c r="A651" s="8">
        <v>103070599</v>
      </c>
      <c r="B651" s="8" t="s">
        <v>798</v>
      </c>
      <c r="C651" s="19">
        <v>1004</v>
      </c>
    </row>
    <row r="652" ht="17.25" customHeight="1" spans="1:3">
      <c r="A652" s="8">
        <v>1030706</v>
      </c>
      <c r="B652" s="42" t="s">
        <v>799</v>
      </c>
      <c r="C652" s="9">
        <f>SUM(C653:C657)</f>
        <v>499</v>
      </c>
    </row>
    <row r="653" ht="17.25" customHeight="1" spans="1:3">
      <c r="A653" s="8">
        <v>103070601</v>
      </c>
      <c r="B653" s="8" t="s">
        <v>800</v>
      </c>
      <c r="C653" s="19">
        <v>338</v>
      </c>
    </row>
    <row r="654" ht="17.25" customHeight="1" spans="1:3">
      <c r="A654" s="8">
        <v>103070602</v>
      </c>
      <c r="B654" s="8" t="s">
        <v>801</v>
      </c>
      <c r="C654" s="19">
        <v>110</v>
      </c>
    </row>
    <row r="655" ht="17.25" customHeight="1" spans="1:3">
      <c r="A655" s="8">
        <v>103070603</v>
      </c>
      <c r="B655" s="8" t="s">
        <v>802</v>
      </c>
      <c r="C655" s="19"/>
    </row>
    <row r="656" ht="17.25" customHeight="1" spans="1:3">
      <c r="A656" s="8">
        <v>103070604</v>
      </c>
      <c r="B656" s="8" t="s">
        <v>803</v>
      </c>
      <c r="C656" s="19">
        <v>51</v>
      </c>
    </row>
    <row r="657" ht="17.25" customHeight="1" spans="1:3">
      <c r="A657" s="8">
        <v>103070699</v>
      </c>
      <c r="B657" s="8" t="s">
        <v>804</v>
      </c>
      <c r="C657" s="19"/>
    </row>
    <row r="658" ht="17.25" customHeight="1" spans="1:3">
      <c r="A658" s="8">
        <v>1030707</v>
      </c>
      <c r="B658" s="42" t="s">
        <v>805</v>
      </c>
      <c r="C658" s="19"/>
    </row>
    <row r="659" ht="17.25" customHeight="1" spans="1:3">
      <c r="A659" s="8">
        <v>1030708</v>
      </c>
      <c r="B659" s="42" t="s">
        <v>806</v>
      </c>
      <c r="C659" s="9">
        <f>C660</f>
        <v>0</v>
      </c>
    </row>
    <row r="660" ht="17.25" customHeight="1" spans="1:3">
      <c r="A660" s="8">
        <v>103070801</v>
      </c>
      <c r="B660" s="8" t="s">
        <v>807</v>
      </c>
      <c r="C660" s="19"/>
    </row>
    <row r="661" ht="17.25" customHeight="1" spans="1:3">
      <c r="A661" s="8">
        <v>1030709</v>
      </c>
      <c r="B661" s="42" t="s">
        <v>808</v>
      </c>
      <c r="C661" s="19"/>
    </row>
    <row r="662" ht="17.25" customHeight="1" spans="1:3">
      <c r="A662" s="8">
        <v>1030710</v>
      </c>
      <c r="B662" s="42" t="s">
        <v>809</v>
      </c>
      <c r="C662" s="9">
        <f>SUM(C663:C664)</f>
        <v>0</v>
      </c>
    </row>
    <row r="663" ht="17.25" customHeight="1" spans="1:3">
      <c r="A663" s="8">
        <v>103071001</v>
      </c>
      <c r="B663" s="8" t="s">
        <v>810</v>
      </c>
      <c r="C663" s="19"/>
    </row>
    <row r="664" ht="17.25" customHeight="1" spans="1:3">
      <c r="A664" s="8">
        <v>103071002</v>
      </c>
      <c r="B664" s="8" t="s">
        <v>811</v>
      </c>
      <c r="C664" s="19"/>
    </row>
    <row r="665" ht="17.25" customHeight="1" spans="1:3">
      <c r="A665" s="8">
        <v>1030711</v>
      </c>
      <c r="B665" s="42" t="s">
        <v>812</v>
      </c>
      <c r="C665" s="19"/>
    </row>
    <row r="666" ht="17.25" customHeight="1" spans="1:3">
      <c r="A666" s="8">
        <v>1030712</v>
      </c>
      <c r="B666" s="42" t="s">
        <v>813</v>
      </c>
      <c r="C666" s="19"/>
    </row>
    <row r="667" ht="17.25" customHeight="1" spans="1:3">
      <c r="A667" s="8">
        <v>1030713</v>
      </c>
      <c r="B667" s="42" t="s">
        <v>814</v>
      </c>
      <c r="C667" s="19"/>
    </row>
    <row r="668" ht="17.25" customHeight="1" spans="1:3">
      <c r="A668" s="8">
        <v>1030714</v>
      </c>
      <c r="B668" s="42" t="s">
        <v>815</v>
      </c>
      <c r="C668" s="9">
        <f>SUM(C669:C672)</f>
        <v>0</v>
      </c>
    </row>
    <row r="669" ht="17.25" customHeight="1" spans="1:3">
      <c r="A669" s="8">
        <v>103071401</v>
      </c>
      <c r="B669" s="8" t="s">
        <v>816</v>
      </c>
      <c r="C669" s="19"/>
    </row>
    <row r="670" ht="17.25" customHeight="1" spans="1:3">
      <c r="A670" s="8">
        <v>103071402</v>
      </c>
      <c r="B670" s="8" t="s">
        <v>817</v>
      </c>
      <c r="C670" s="19"/>
    </row>
    <row r="671" ht="17.25" customHeight="1" spans="1:3">
      <c r="A671" s="8">
        <v>103071404</v>
      </c>
      <c r="B671" s="8" t="s">
        <v>818</v>
      </c>
      <c r="C671" s="19"/>
    </row>
    <row r="672" ht="17.25" customHeight="1" spans="1:3">
      <c r="A672" s="8">
        <v>103071405</v>
      </c>
      <c r="B672" s="8" t="s">
        <v>819</v>
      </c>
      <c r="C672" s="19"/>
    </row>
    <row r="673" ht="17.25" customHeight="1" spans="1:3">
      <c r="A673" s="8">
        <v>1030715</v>
      </c>
      <c r="B673" s="42" t="s">
        <v>820</v>
      </c>
      <c r="C673" s="19"/>
    </row>
    <row r="674" ht="17.25" customHeight="1" spans="1:3">
      <c r="A674" s="8">
        <v>1030716</v>
      </c>
      <c r="B674" s="42" t="s">
        <v>821</v>
      </c>
      <c r="C674" s="19"/>
    </row>
    <row r="675" ht="17.25" customHeight="1" spans="1:3">
      <c r="A675" s="8">
        <v>1030717</v>
      </c>
      <c r="B675" s="42" t="s">
        <v>822</v>
      </c>
      <c r="C675" s="19">
        <v>15</v>
      </c>
    </row>
    <row r="676" ht="17.25" customHeight="1" spans="1:3">
      <c r="A676" s="8">
        <v>1030718</v>
      </c>
      <c r="B676" s="42" t="s">
        <v>823</v>
      </c>
      <c r="C676" s="19"/>
    </row>
    <row r="677" ht="17.25" customHeight="1" spans="1:3">
      <c r="A677" s="8">
        <v>1030719</v>
      </c>
      <c r="B677" s="42" t="s">
        <v>824</v>
      </c>
      <c r="C677" s="9">
        <f>SUM(C678:C679)</f>
        <v>0</v>
      </c>
    </row>
    <row r="678" ht="17.25" customHeight="1" spans="1:3">
      <c r="A678" s="8">
        <v>103071901</v>
      </c>
      <c r="B678" s="8" t="s">
        <v>825</v>
      </c>
      <c r="C678" s="19"/>
    </row>
    <row r="679" ht="17.25" customHeight="1" spans="1:3">
      <c r="A679" s="8">
        <v>103071999</v>
      </c>
      <c r="B679" s="8" t="s">
        <v>826</v>
      </c>
      <c r="C679" s="19"/>
    </row>
    <row r="680" ht="17.25" customHeight="1" spans="1:3">
      <c r="A680" s="8">
        <v>1030720</v>
      </c>
      <c r="B680" s="42" t="s">
        <v>827</v>
      </c>
      <c r="C680" s="19"/>
    </row>
    <row r="681" ht="17.25" customHeight="1" spans="1:3">
      <c r="A681" s="8">
        <v>1030721</v>
      </c>
      <c r="B681" s="42" t="s">
        <v>828</v>
      </c>
      <c r="C681" s="9">
        <f>SUM(C682:C684)</f>
        <v>0</v>
      </c>
    </row>
    <row r="682" ht="17.25" customHeight="1" spans="1:3">
      <c r="A682" s="8">
        <v>103072101</v>
      </c>
      <c r="B682" s="8" t="s">
        <v>829</v>
      </c>
      <c r="C682" s="19"/>
    </row>
    <row r="683" ht="17.25" customHeight="1" spans="1:3">
      <c r="A683" s="8">
        <v>103072102</v>
      </c>
      <c r="B683" s="8" t="s">
        <v>830</v>
      </c>
      <c r="C683" s="19"/>
    </row>
    <row r="684" ht="17.25" customHeight="1" spans="1:3">
      <c r="A684" s="8">
        <v>103072199</v>
      </c>
      <c r="B684" s="8" t="s">
        <v>831</v>
      </c>
      <c r="C684" s="19"/>
    </row>
    <row r="685" ht="17.25" customHeight="1" spans="1:3">
      <c r="A685" s="8">
        <v>1030799</v>
      </c>
      <c r="B685" s="42" t="s">
        <v>832</v>
      </c>
      <c r="C685" s="19">
        <v>290</v>
      </c>
    </row>
    <row r="686" ht="17.25" customHeight="1" spans="1:3">
      <c r="A686" s="8">
        <v>10308</v>
      </c>
      <c r="B686" s="42" t="s">
        <v>833</v>
      </c>
      <c r="C686" s="9">
        <f>SUM(C687:C688)</f>
        <v>0</v>
      </c>
    </row>
    <row r="687" ht="17.25" customHeight="1" spans="1:3">
      <c r="A687" s="8">
        <v>1030801</v>
      </c>
      <c r="B687" s="42" t="s">
        <v>834</v>
      </c>
      <c r="C687" s="19"/>
    </row>
    <row r="688" ht="17.25" customHeight="1" spans="1:3">
      <c r="A688" s="8">
        <v>1030802</v>
      </c>
      <c r="B688" s="42" t="s">
        <v>835</v>
      </c>
      <c r="C688" s="19"/>
    </row>
    <row r="689" ht="17.25" customHeight="1" spans="1:3">
      <c r="A689" s="8">
        <v>10309</v>
      </c>
      <c r="B689" s="42" t="s">
        <v>836</v>
      </c>
      <c r="C689" s="9">
        <f>SUM(C690:C694)</f>
        <v>825</v>
      </c>
    </row>
    <row r="690" ht="17.25" customHeight="1" spans="1:3">
      <c r="A690" s="8">
        <v>1030901</v>
      </c>
      <c r="B690" s="42" t="s">
        <v>837</v>
      </c>
      <c r="C690" s="19"/>
    </row>
    <row r="691" ht="17.25" customHeight="1" spans="1:3">
      <c r="A691" s="8">
        <v>1030902</v>
      </c>
      <c r="B691" s="42" t="s">
        <v>838</v>
      </c>
      <c r="C691" s="19"/>
    </row>
    <row r="692" ht="17.25" customHeight="1" spans="1:3">
      <c r="A692" s="8">
        <v>1030903</v>
      </c>
      <c r="B692" s="42" t="s">
        <v>839</v>
      </c>
      <c r="C692" s="19">
        <v>825</v>
      </c>
    </row>
    <row r="693" ht="17.25" customHeight="1" spans="1:3">
      <c r="A693" s="8">
        <v>1030904</v>
      </c>
      <c r="B693" s="42" t="s">
        <v>840</v>
      </c>
      <c r="C693" s="19"/>
    </row>
    <row r="694" ht="17.25" customHeight="1" spans="1:3">
      <c r="A694" s="8">
        <v>1030999</v>
      </c>
      <c r="B694" s="42" t="s">
        <v>841</v>
      </c>
      <c r="C694" s="19"/>
    </row>
    <row r="695" ht="17.25" customHeight="1" spans="1:3">
      <c r="A695" s="8">
        <v>10399</v>
      </c>
      <c r="B695" s="42" t="s">
        <v>842</v>
      </c>
      <c r="C695" s="9">
        <f>SUM(C696:C703)</f>
        <v>20</v>
      </c>
    </row>
    <row r="696" ht="17.25" customHeight="1" spans="1:3">
      <c r="A696" s="8">
        <v>1039904</v>
      </c>
      <c r="B696" s="42" t="s">
        <v>843</v>
      </c>
      <c r="C696" s="19"/>
    </row>
    <row r="697" ht="17.25" customHeight="1" spans="1:3">
      <c r="A697" s="8">
        <v>1039907</v>
      </c>
      <c r="B697" s="42" t="s">
        <v>844</v>
      </c>
      <c r="C697" s="19"/>
    </row>
    <row r="698" ht="17.25" customHeight="1" spans="1:3">
      <c r="A698" s="8">
        <v>1039908</v>
      </c>
      <c r="B698" s="42" t="s">
        <v>845</v>
      </c>
      <c r="C698" s="19"/>
    </row>
    <row r="699" ht="17.25" customHeight="1" spans="1:3">
      <c r="A699" s="8">
        <v>1039912</v>
      </c>
      <c r="B699" s="42" t="s">
        <v>846</v>
      </c>
      <c r="C699" s="19"/>
    </row>
    <row r="700" ht="17.25" customHeight="1" spans="1:3">
      <c r="A700" s="8">
        <v>1039913</v>
      </c>
      <c r="B700" s="42" t="s">
        <v>847</v>
      </c>
      <c r="C700" s="19"/>
    </row>
    <row r="701" ht="17.25" customHeight="1" spans="1:3">
      <c r="A701" s="8">
        <v>1039914</v>
      </c>
      <c r="B701" s="42" t="s">
        <v>848</v>
      </c>
      <c r="C701" s="19"/>
    </row>
    <row r="702" ht="17.25" customHeight="1" spans="1:3">
      <c r="A702" s="8">
        <v>1039915</v>
      </c>
      <c r="B702" s="42" t="s">
        <v>849</v>
      </c>
      <c r="C702" s="19"/>
    </row>
    <row r="703" ht="17.25" customHeight="1" spans="1:3">
      <c r="A703" s="8">
        <v>1039999</v>
      </c>
      <c r="B703" s="42" t="s">
        <v>850</v>
      </c>
      <c r="C703" s="19">
        <v>20</v>
      </c>
    </row>
  </sheetData>
  <sheetProtection autoFilter="0" objects="1"/>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showGridLines="0" showZeros="0" defaultGridColor="0" colorId="8" workbookViewId="0">
      <selection activeCell="A1" sqref="A1:C1"/>
    </sheetView>
  </sheetViews>
  <sheetFormatPr defaultColWidth="12.125" defaultRowHeight="17.1" customHeight="1" outlineLevelCol="2"/>
  <cols>
    <col min="1" max="1" width="9.875" style="1" customWidth="1"/>
    <col min="2" max="2" width="54.25" style="1" customWidth="1"/>
    <col min="3" max="3" width="26" style="1" customWidth="1"/>
  </cols>
  <sheetData>
    <row r="1" ht="33.75" customHeight="1" spans="1:3">
      <c r="A1" s="22" t="str">
        <f>'##BASEINFO'!$B$2&amp;"度"&amp;'##BASEINFO'!$B$7&amp;"一般公共预算支出决算功能分类录入表"</f>
        <v>2024年度凤翔区一般公共预算支出决算功能分类录入表</v>
      </c>
      <c r="B1" s="22"/>
      <c r="C1" s="22"/>
    </row>
    <row r="2" ht="17.25" customHeight="1" spans="1:3">
      <c r="A2" s="23" t="s">
        <v>157</v>
      </c>
      <c r="B2" s="23"/>
      <c r="C2" s="23"/>
    </row>
    <row r="3" ht="17.25" customHeight="1" spans="1:3">
      <c r="A3" s="23" t="str">
        <f>"单位："&amp;'##BASEINFO'!$B$19</f>
        <v>单位：万元</v>
      </c>
      <c r="B3" s="23"/>
      <c r="C3" s="23"/>
    </row>
    <row r="4" ht="17.25" customHeight="1" spans="1:3">
      <c r="A4" s="5" t="s">
        <v>181</v>
      </c>
      <c r="B4" s="5" t="s">
        <v>182</v>
      </c>
      <c r="C4" s="5" t="s">
        <v>183</v>
      </c>
    </row>
    <row r="5" ht="17.25" customHeight="1" spans="1:3">
      <c r="A5" s="8"/>
      <c r="B5" s="5" t="s">
        <v>851</v>
      </c>
      <c r="C5" s="9">
        <f>SUM(C6,C247,C287,C306,C396,C448,C504,C561,C690,C771,C842,C865,C973,C1025,C1089,C1109,C1139,C1149,C1194,C1215,C1260,C1310,C1313,C1326)</f>
        <v>337159</v>
      </c>
    </row>
    <row r="6" ht="17.25" customHeight="1" spans="1:3">
      <c r="A6" s="8">
        <v>201</v>
      </c>
      <c r="B6" s="42" t="s">
        <v>852</v>
      </c>
      <c r="C6" s="9">
        <f>C7+C19+C28+C38+C49+C60+C71+C79+C88+C101+C110+C121+C133+C140+C148+C154+C161+C168+C175+C182+C189+C197+C203+C209+C216+C231+C238+C244</f>
        <v>28741</v>
      </c>
    </row>
    <row r="7" ht="17.25" customHeight="1" spans="1:3">
      <c r="A7" s="8">
        <v>20101</v>
      </c>
      <c r="B7" s="42" t="s">
        <v>853</v>
      </c>
      <c r="C7" s="9">
        <f>SUM(C8:C18)</f>
        <v>943</v>
      </c>
    </row>
    <row r="8" ht="17.25" customHeight="1" spans="1:3">
      <c r="A8" s="8">
        <v>2010101</v>
      </c>
      <c r="B8" s="8" t="s">
        <v>854</v>
      </c>
      <c r="C8" s="10">
        <v>640</v>
      </c>
    </row>
    <row r="9" ht="17.25" customHeight="1" spans="1:3">
      <c r="A9" s="8">
        <v>2010102</v>
      </c>
      <c r="B9" s="8" t="s">
        <v>855</v>
      </c>
      <c r="C9" s="10">
        <v>153</v>
      </c>
    </row>
    <row r="10" ht="17.25" customHeight="1" spans="1:3">
      <c r="A10" s="8">
        <v>2010103</v>
      </c>
      <c r="B10" s="8" t="s">
        <v>856</v>
      </c>
      <c r="C10" s="10"/>
    </row>
    <row r="11" ht="17.25" customHeight="1" spans="1:3">
      <c r="A11" s="8">
        <v>2010104</v>
      </c>
      <c r="B11" s="8" t="s">
        <v>857</v>
      </c>
      <c r="C11" s="10">
        <v>64</v>
      </c>
    </row>
    <row r="12" ht="17.25" customHeight="1" spans="1:3">
      <c r="A12" s="8">
        <v>2010105</v>
      </c>
      <c r="B12" s="8" t="s">
        <v>858</v>
      </c>
      <c r="C12" s="10"/>
    </row>
    <row r="13" ht="17.25" customHeight="1" spans="1:3">
      <c r="A13" s="8">
        <v>2010106</v>
      </c>
      <c r="B13" s="8" t="s">
        <v>859</v>
      </c>
      <c r="C13" s="10"/>
    </row>
    <row r="14" ht="17.25" customHeight="1" spans="1:3">
      <c r="A14" s="8">
        <v>2010107</v>
      </c>
      <c r="B14" s="8" t="s">
        <v>860</v>
      </c>
      <c r="C14" s="10"/>
    </row>
    <row r="15" ht="17.25" customHeight="1" spans="1:3">
      <c r="A15" s="8">
        <v>2010108</v>
      </c>
      <c r="B15" s="8" t="s">
        <v>861</v>
      </c>
      <c r="C15" s="10">
        <v>14</v>
      </c>
    </row>
    <row r="16" ht="17.25" customHeight="1" spans="1:3">
      <c r="A16" s="8">
        <v>2010109</v>
      </c>
      <c r="B16" s="8" t="s">
        <v>862</v>
      </c>
      <c r="C16" s="10"/>
    </row>
    <row r="17" ht="17.25" customHeight="1" spans="1:3">
      <c r="A17" s="8">
        <v>2010150</v>
      </c>
      <c r="B17" s="8" t="s">
        <v>863</v>
      </c>
      <c r="C17" s="10"/>
    </row>
    <row r="18" ht="17.25" customHeight="1" spans="1:3">
      <c r="A18" s="8">
        <v>2010199</v>
      </c>
      <c r="B18" s="8" t="s">
        <v>864</v>
      </c>
      <c r="C18" s="10">
        <v>72</v>
      </c>
    </row>
    <row r="19" ht="17.25" customHeight="1" spans="1:3">
      <c r="A19" s="8">
        <v>20102</v>
      </c>
      <c r="B19" s="42" t="s">
        <v>865</v>
      </c>
      <c r="C19" s="9">
        <f>SUM(C20:C27)</f>
        <v>535</v>
      </c>
    </row>
    <row r="20" ht="17.25" customHeight="1" spans="1:3">
      <c r="A20" s="8">
        <v>2010201</v>
      </c>
      <c r="B20" s="8" t="s">
        <v>854</v>
      </c>
      <c r="C20" s="10">
        <v>328</v>
      </c>
    </row>
    <row r="21" ht="17.25" customHeight="1" spans="1:3">
      <c r="A21" s="8">
        <v>2010202</v>
      </c>
      <c r="B21" s="8" t="s">
        <v>855</v>
      </c>
      <c r="C21" s="10">
        <v>157</v>
      </c>
    </row>
    <row r="22" ht="17.25" customHeight="1" spans="1:3">
      <c r="A22" s="8">
        <v>2010203</v>
      </c>
      <c r="B22" s="8" t="s">
        <v>856</v>
      </c>
      <c r="C22" s="10"/>
    </row>
    <row r="23" ht="17.25" customHeight="1" spans="1:3">
      <c r="A23" s="8">
        <v>2010204</v>
      </c>
      <c r="B23" s="8" t="s">
        <v>866</v>
      </c>
      <c r="C23" s="10">
        <v>50</v>
      </c>
    </row>
    <row r="24" ht="17.25" customHeight="1" spans="1:3">
      <c r="A24" s="8">
        <v>2010205</v>
      </c>
      <c r="B24" s="8" t="s">
        <v>867</v>
      </c>
      <c r="C24" s="10"/>
    </row>
    <row r="25" ht="17.25" customHeight="1" spans="1:3">
      <c r="A25" s="8">
        <v>2010206</v>
      </c>
      <c r="B25" s="8" t="s">
        <v>868</v>
      </c>
      <c r="C25" s="10"/>
    </row>
    <row r="26" ht="17.25" customHeight="1" spans="1:3">
      <c r="A26" s="8">
        <v>2010250</v>
      </c>
      <c r="B26" s="8" t="s">
        <v>863</v>
      </c>
      <c r="C26" s="10"/>
    </row>
    <row r="27" ht="17.25" customHeight="1" spans="1:3">
      <c r="A27" s="8">
        <v>2010299</v>
      </c>
      <c r="B27" s="8" t="s">
        <v>869</v>
      </c>
      <c r="C27" s="10"/>
    </row>
    <row r="28" ht="17.25" customHeight="1" spans="1:3">
      <c r="A28" s="8">
        <v>20103</v>
      </c>
      <c r="B28" s="42" t="s">
        <v>870</v>
      </c>
      <c r="C28" s="9">
        <f>SUM(C29:C37)</f>
        <v>12842</v>
      </c>
    </row>
    <row r="29" ht="17.25" customHeight="1" spans="1:3">
      <c r="A29" s="8">
        <v>2010301</v>
      </c>
      <c r="B29" s="8" t="s">
        <v>854</v>
      </c>
      <c r="C29" s="10">
        <v>6836</v>
      </c>
    </row>
    <row r="30" ht="17.25" customHeight="1" spans="1:3">
      <c r="A30" s="8">
        <v>2010302</v>
      </c>
      <c r="B30" s="8" t="s">
        <v>855</v>
      </c>
      <c r="C30" s="10">
        <v>2355</v>
      </c>
    </row>
    <row r="31" ht="17.25" customHeight="1" spans="1:3">
      <c r="A31" s="8">
        <v>2010303</v>
      </c>
      <c r="B31" s="8" t="s">
        <v>856</v>
      </c>
      <c r="C31" s="10"/>
    </row>
    <row r="32" ht="17.25" customHeight="1" spans="1:3">
      <c r="A32" s="8">
        <v>2010304</v>
      </c>
      <c r="B32" s="8" t="s">
        <v>871</v>
      </c>
      <c r="C32" s="10"/>
    </row>
    <row r="33" ht="17.25" customHeight="1" spans="1:3">
      <c r="A33" s="8">
        <v>2010305</v>
      </c>
      <c r="B33" s="8" t="s">
        <v>872</v>
      </c>
      <c r="C33" s="10"/>
    </row>
    <row r="34" ht="17.25" customHeight="1" spans="1:3">
      <c r="A34" s="8">
        <v>2010306</v>
      </c>
      <c r="B34" s="8" t="s">
        <v>873</v>
      </c>
      <c r="C34" s="10">
        <v>496</v>
      </c>
    </row>
    <row r="35" ht="17.25" customHeight="1" spans="1:3">
      <c r="A35" s="8">
        <v>2010309</v>
      </c>
      <c r="B35" s="8" t="s">
        <v>874</v>
      </c>
      <c r="C35" s="10"/>
    </row>
    <row r="36" ht="17.25" customHeight="1" spans="1:3">
      <c r="A36" s="8">
        <v>2010350</v>
      </c>
      <c r="B36" s="8" t="s">
        <v>863</v>
      </c>
      <c r="C36" s="10">
        <v>217</v>
      </c>
    </row>
    <row r="37" ht="17.25" customHeight="1" spans="1:3">
      <c r="A37" s="8">
        <v>2010399</v>
      </c>
      <c r="B37" s="8" t="s">
        <v>875</v>
      </c>
      <c r="C37" s="10">
        <v>2938</v>
      </c>
    </row>
    <row r="38" ht="17.25" customHeight="1" spans="1:3">
      <c r="A38" s="8">
        <v>20104</v>
      </c>
      <c r="B38" s="42" t="s">
        <v>876</v>
      </c>
      <c r="C38" s="9">
        <f>SUM(C39:C48)</f>
        <v>2214</v>
      </c>
    </row>
    <row r="39" ht="17.25" customHeight="1" spans="1:3">
      <c r="A39" s="8">
        <v>2010401</v>
      </c>
      <c r="B39" s="8" t="s">
        <v>854</v>
      </c>
      <c r="C39" s="10">
        <v>665</v>
      </c>
    </row>
    <row r="40" ht="17.25" customHeight="1" spans="1:3">
      <c r="A40" s="8">
        <v>2010402</v>
      </c>
      <c r="B40" s="8" t="s">
        <v>855</v>
      </c>
      <c r="C40" s="10">
        <v>810</v>
      </c>
    </row>
    <row r="41" ht="17.25" customHeight="1" spans="1:3">
      <c r="A41" s="8">
        <v>2010403</v>
      </c>
      <c r="B41" s="8" t="s">
        <v>856</v>
      </c>
      <c r="C41" s="10"/>
    </row>
    <row r="42" ht="17.25" customHeight="1" spans="1:3">
      <c r="A42" s="8">
        <v>2010404</v>
      </c>
      <c r="B42" s="8" t="s">
        <v>877</v>
      </c>
      <c r="C42" s="10"/>
    </row>
    <row r="43" ht="17.25" customHeight="1" spans="1:3">
      <c r="A43" s="8">
        <v>2010405</v>
      </c>
      <c r="B43" s="8" t="s">
        <v>878</v>
      </c>
      <c r="C43" s="10"/>
    </row>
    <row r="44" ht="17.25" customHeight="1" spans="1:3">
      <c r="A44" s="8">
        <v>2010406</v>
      </c>
      <c r="B44" s="8" t="s">
        <v>879</v>
      </c>
      <c r="C44" s="10">
        <v>398</v>
      </c>
    </row>
    <row r="45" ht="17.25" customHeight="1" spans="1:3">
      <c r="A45" s="8">
        <v>2010407</v>
      </c>
      <c r="B45" s="8" t="s">
        <v>880</v>
      </c>
      <c r="C45" s="10"/>
    </row>
    <row r="46" ht="17.25" customHeight="1" spans="1:3">
      <c r="A46" s="8">
        <v>2010408</v>
      </c>
      <c r="B46" s="8" t="s">
        <v>881</v>
      </c>
      <c r="C46" s="10"/>
    </row>
    <row r="47" ht="17.25" customHeight="1" spans="1:3">
      <c r="A47" s="8">
        <v>2010450</v>
      </c>
      <c r="B47" s="8" t="s">
        <v>863</v>
      </c>
      <c r="C47" s="10"/>
    </row>
    <row r="48" ht="17.25" customHeight="1" spans="1:3">
      <c r="A48" s="8">
        <v>2010499</v>
      </c>
      <c r="B48" s="8" t="s">
        <v>882</v>
      </c>
      <c r="C48" s="10">
        <v>341</v>
      </c>
    </row>
    <row r="49" ht="17.25" customHeight="1" spans="1:3">
      <c r="A49" s="8">
        <v>20105</v>
      </c>
      <c r="B49" s="42" t="s">
        <v>883</v>
      </c>
      <c r="C49" s="9">
        <f>SUM(C50:C59)</f>
        <v>585</v>
      </c>
    </row>
    <row r="50" ht="17.25" customHeight="1" spans="1:3">
      <c r="A50" s="8">
        <v>2010501</v>
      </c>
      <c r="B50" s="8" t="s">
        <v>854</v>
      </c>
      <c r="C50" s="10">
        <v>307</v>
      </c>
    </row>
    <row r="51" ht="17.25" customHeight="1" spans="1:3">
      <c r="A51" s="8">
        <v>2010502</v>
      </c>
      <c r="B51" s="8" t="s">
        <v>855</v>
      </c>
      <c r="C51" s="10"/>
    </row>
    <row r="52" ht="17.25" customHeight="1" spans="1:3">
      <c r="A52" s="8">
        <v>2010503</v>
      </c>
      <c r="B52" s="8" t="s">
        <v>856</v>
      </c>
      <c r="C52" s="10"/>
    </row>
    <row r="53" ht="17.25" customHeight="1" spans="1:3">
      <c r="A53" s="8">
        <v>2010504</v>
      </c>
      <c r="B53" s="8" t="s">
        <v>884</v>
      </c>
      <c r="C53" s="10">
        <v>50</v>
      </c>
    </row>
    <row r="54" ht="17.25" customHeight="1" spans="1:3">
      <c r="A54" s="8">
        <v>2010505</v>
      </c>
      <c r="B54" s="8" t="s">
        <v>885</v>
      </c>
      <c r="C54" s="10">
        <v>159</v>
      </c>
    </row>
    <row r="55" ht="17.25" customHeight="1" spans="1:3">
      <c r="A55" s="8">
        <v>2010506</v>
      </c>
      <c r="B55" s="8" t="s">
        <v>886</v>
      </c>
      <c r="C55" s="10"/>
    </row>
    <row r="56" ht="17.25" customHeight="1" spans="1:3">
      <c r="A56" s="8">
        <v>2010507</v>
      </c>
      <c r="B56" s="8" t="s">
        <v>887</v>
      </c>
      <c r="C56" s="10">
        <v>69</v>
      </c>
    </row>
    <row r="57" ht="17.25" customHeight="1" spans="1:3">
      <c r="A57" s="8">
        <v>2010508</v>
      </c>
      <c r="B57" s="8" t="s">
        <v>888</v>
      </c>
      <c r="C57" s="10"/>
    </row>
    <row r="58" ht="17.25" customHeight="1" spans="1:3">
      <c r="A58" s="8">
        <v>2010550</v>
      </c>
      <c r="B58" s="8" t="s">
        <v>863</v>
      </c>
      <c r="C58" s="10"/>
    </row>
    <row r="59" ht="17.25" customHeight="1" spans="1:3">
      <c r="A59" s="8">
        <v>2010599</v>
      </c>
      <c r="B59" s="8" t="s">
        <v>889</v>
      </c>
      <c r="C59" s="10"/>
    </row>
    <row r="60" ht="17.25" customHeight="1" spans="1:3">
      <c r="A60" s="8">
        <v>20106</v>
      </c>
      <c r="B60" s="42" t="s">
        <v>890</v>
      </c>
      <c r="C60" s="9">
        <f>SUM(C61:C70)</f>
        <v>2412</v>
      </c>
    </row>
    <row r="61" ht="17.25" customHeight="1" spans="1:3">
      <c r="A61" s="8">
        <v>2010601</v>
      </c>
      <c r="B61" s="8" t="s">
        <v>854</v>
      </c>
      <c r="C61" s="10">
        <v>1782</v>
      </c>
    </row>
    <row r="62" ht="17.25" customHeight="1" spans="1:3">
      <c r="A62" s="8">
        <v>2010602</v>
      </c>
      <c r="B62" s="8" t="s">
        <v>855</v>
      </c>
      <c r="C62" s="10">
        <v>457</v>
      </c>
    </row>
    <row r="63" ht="17.25" customHeight="1" spans="1:3">
      <c r="A63" s="8">
        <v>2010603</v>
      </c>
      <c r="B63" s="8" t="s">
        <v>856</v>
      </c>
      <c r="C63" s="10"/>
    </row>
    <row r="64" ht="17.25" customHeight="1" spans="1:3">
      <c r="A64" s="8">
        <v>2010604</v>
      </c>
      <c r="B64" s="8" t="s">
        <v>891</v>
      </c>
      <c r="C64" s="10"/>
    </row>
    <row r="65" ht="17.25" customHeight="1" spans="1:3">
      <c r="A65" s="8">
        <v>2010605</v>
      </c>
      <c r="B65" s="8" t="s">
        <v>892</v>
      </c>
      <c r="C65" s="10"/>
    </row>
    <row r="66" ht="17.25" customHeight="1" spans="1:3">
      <c r="A66" s="8">
        <v>2010606</v>
      </c>
      <c r="B66" s="8" t="s">
        <v>893</v>
      </c>
      <c r="C66" s="10"/>
    </row>
    <row r="67" ht="17.25" customHeight="1" spans="1:3">
      <c r="A67" s="8">
        <v>2010607</v>
      </c>
      <c r="B67" s="8" t="s">
        <v>894</v>
      </c>
      <c r="C67" s="10"/>
    </row>
    <row r="68" ht="17.25" customHeight="1" spans="1:3">
      <c r="A68" s="8">
        <v>2010608</v>
      </c>
      <c r="B68" s="8" t="s">
        <v>895</v>
      </c>
      <c r="C68" s="10"/>
    </row>
    <row r="69" ht="17.25" customHeight="1" spans="1:3">
      <c r="A69" s="8">
        <v>2010650</v>
      </c>
      <c r="B69" s="8" t="s">
        <v>863</v>
      </c>
      <c r="C69" s="10">
        <v>173</v>
      </c>
    </row>
    <row r="70" ht="17.25" customHeight="1" spans="1:3">
      <c r="A70" s="8">
        <v>2010699</v>
      </c>
      <c r="B70" s="8" t="s">
        <v>896</v>
      </c>
      <c r="C70" s="10"/>
    </row>
    <row r="71" ht="17.25" customHeight="1" spans="1:3">
      <c r="A71" s="8">
        <v>20107</v>
      </c>
      <c r="B71" s="42" t="s">
        <v>897</v>
      </c>
      <c r="C71" s="9">
        <f>SUM(C72:C78)</f>
        <v>1000</v>
      </c>
    </row>
    <row r="72" ht="17.25" customHeight="1" spans="1:3">
      <c r="A72" s="8">
        <v>2010701</v>
      </c>
      <c r="B72" s="8" t="s">
        <v>854</v>
      </c>
      <c r="C72" s="10"/>
    </row>
    <row r="73" ht="17.25" customHeight="1" spans="1:3">
      <c r="A73" s="8">
        <v>2010702</v>
      </c>
      <c r="B73" s="8" t="s">
        <v>855</v>
      </c>
      <c r="C73" s="10"/>
    </row>
    <row r="74" ht="17.25" customHeight="1" spans="1:3">
      <c r="A74" s="8">
        <v>2010703</v>
      </c>
      <c r="B74" s="8" t="s">
        <v>856</v>
      </c>
      <c r="C74" s="10"/>
    </row>
    <row r="75" ht="17.25" customHeight="1" spans="1:3">
      <c r="A75" s="8">
        <v>2010709</v>
      </c>
      <c r="B75" s="8" t="s">
        <v>894</v>
      </c>
      <c r="C75" s="10"/>
    </row>
    <row r="76" ht="17.25" customHeight="1" spans="1:3">
      <c r="A76" s="8">
        <v>2010710</v>
      </c>
      <c r="B76" s="8" t="s">
        <v>898</v>
      </c>
      <c r="C76" s="10"/>
    </row>
    <row r="77" ht="17.25" customHeight="1" spans="1:3">
      <c r="A77" s="8">
        <v>2010750</v>
      </c>
      <c r="B77" s="8" t="s">
        <v>863</v>
      </c>
      <c r="C77" s="10"/>
    </row>
    <row r="78" ht="17.25" customHeight="1" spans="1:3">
      <c r="A78" s="8">
        <v>2010799</v>
      </c>
      <c r="B78" s="8" t="s">
        <v>899</v>
      </c>
      <c r="C78" s="10">
        <v>1000</v>
      </c>
    </row>
    <row r="79" ht="17.25" customHeight="1" spans="1:3">
      <c r="A79" s="8">
        <v>20108</v>
      </c>
      <c r="B79" s="42" t="s">
        <v>900</v>
      </c>
      <c r="C79" s="9">
        <f>SUM(C80:C87)</f>
        <v>342</v>
      </c>
    </row>
    <row r="80" ht="17.25" customHeight="1" spans="1:3">
      <c r="A80" s="8">
        <v>2010801</v>
      </c>
      <c r="B80" s="8" t="s">
        <v>854</v>
      </c>
      <c r="C80" s="10">
        <v>224</v>
      </c>
    </row>
    <row r="81" ht="17.25" customHeight="1" spans="1:3">
      <c r="A81" s="8">
        <v>2010802</v>
      </c>
      <c r="B81" s="8" t="s">
        <v>855</v>
      </c>
      <c r="C81" s="10"/>
    </row>
    <row r="82" ht="17.25" customHeight="1" spans="1:3">
      <c r="A82" s="8">
        <v>2010803</v>
      </c>
      <c r="B82" s="8" t="s">
        <v>856</v>
      </c>
      <c r="C82" s="10"/>
    </row>
    <row r="83" ht="17.25" customHeight="1" spans="1:3">
      <c r="A83" s="8">
        <v>2010804</v>
      </c>
      <c r="B83" s="8" t="s">
        <v>901</v>
      </c>
      <c r="C83" s="10">
        <v>118</v>
      </c>
    </row>
    <row r="84" ht="17.25" customHeight="1" spans="1:3">
      <c r="A84" s="8">
        <v>2010805</v>
      </c>
      <c r="B84" s="8" t="s">
        <v>902</v>
      </c>
      <c r="C84" s="10"/>
    </row>
    <row r="85" ht="17.25" customHeight="1" spans="1:3">
      <c r="A85" s="8">
        <v>2010806</v>
      </c>
      <c r="B85" s="8" t="s">
        <v>894</v>
      </c>
      <c r="C85" s="10"/>
    </row>
    <row r="86" ht="17.25" customHeight="1" spans="1:3">
      <c r="A86" s="8">
        <v>2010850</v>
      </c>
      <c r="B86" s="8" t="s">
        <v>863</v>
      </c>
      <c r="C86" s="10"/>
    </row>
    <row r="87" ht="17.25" customHeight="1" spans="1:3">
      <c r="A87" s="8">
        <v>2010899</v>
      </c>
      <c r="B87" s="8" t="s">
        <v>903</v>
      </c>
      <c r="C87" s="10"/>
    </row>
    <row r="88" ht="17.25" customHeight="1" spans="1:3">
      <c r="A88" s="8">
        <v>20109</v>
      </c>
      <c r="B88" s="42" t="s">
        <v>904</v>
      </c>
      <c r="C88" s="9">
        <f>SUM(C89:C100)</f>
        <v>0</v>
      </c>
    </row>
    <row r="89" ht="17.25" customHeight="1" spans="1:3">
      <c r="A89" s="8">
        <v>2010901</v>
      </c>
      <c r="B89" s="8" t="s">
        <v>854</v>
      </c>
      <c r="C89" s="10"/>
    </row>
    <row r="90" ht="17.25" customHeight="1" spans="1:3">
      <c r="A90" s="8">
        <v>2010902</v>
      </c>
      <c r="B90" s="8" t="s">
        <v>855</v>
      </c>
      <c r="C90" s="10"/>
    </row>
    <row r="91" ht="17.25" customHeight="1" spans="1:3">
      <c r="A91" s="8">
        <v>2010903</v>
      </c>
      <c r="B91" s="8" t="s">
        <v>856</v>
      </c>
      <c r="C91" s="10"/>
    </row>
    <row r="92" ht="17.25" customHeight="1" spans="1:3">
      <c r="A92" s="8">
        <v>2010905</v>
      </c>
      <c r="B92" s="8" t="s">
        <v>905</v>
      </c>
      <c r="C92" s="10"/>
    </row>
    <row r="93" ht="17.25" customHeight="1" spans="1:3">
      <c r="A93" s="8">
        <v>2010907</v>
      </c>
      <c r="B93" s="8" t="s">
        <v>906</v>
      </c>
      <c r="C93" s="10"/>
    </row>
    <row r="94" ht="17.25" customHeight="1" spans="1:3">
      <c r="A94" s="8">
        <v>2010908</v>
      </c>
      <c r="B94" s="8" t="s">
        <v>894</v>
      </c>
      <c r="C94" s="10"/>
    </row>
    <row r="95" ht="17.25" customHeight="1" spans="1:3">
      <c r="A95" s="8">
        <v>2010909</v>
      </c>
      <c r="B95" s="8" t="s">
        <v>907</v>
      </c>
      <c r="C95" s="10"/>
    </row>
    <row r="96" ht="17.25" customHeight="1" spans="1:3">
      <c r="A96" s="8">
        <v>2010910</v>
      </c>
      <c r="B96" s="8" t="s">
        <v>908</v>
      </c>
      <c r="C96" s="10"/>
    </row>
    <row r="97" ht="17.25" customHeight="1" spans="1:3">
      <c r="A97" s="8">
        <v>2010911</v>
      </c>
      <c r="B97" s="8" t="s">
        <v>909</v>
      </c>
      <c r="C97" s="10"/>
    </row>
    <row r="98" ht="17.25" customHeight="1" spans="1:3">
      <c r="A98" s="8">
        <v>2010912</v>
      </c>
      <c r="B98" s="8" t="s">
        <v>910</v>
      </c>
      <c r="C98" s="10"/>
    </row>
    <row r="99" ht="17.25" customHeight="1" spans="1:3">
      <c r="A99" s="8">
        <v>2010950</v>
      </c>
      <c r="B99" s="8" t="s">
        <v>863</v>
      </c>
      <c r="C99" s="10"/>
    </row>
    <row r="100" ht="17.25" customHeight="1" spans="1:3">
      <c r="A100" s="8">
        <v>2010999</v>
      </c>
      <c r="B100" s="8" t="s">
        <v>911</v>
      </c>
      <c r="C100" s="10"/>
    </row>
    <row r="101" ht="17.25" customHeight="1" spans="1:3">
      <c r="A101" s="8">
        <v>20111</v>
      </c>
      <c r="B101" s="42" t="s">
        <v>912</v>
      </c>
      <c r="C101" s="9">
        <f>SUM(C102:C109)</f>
        <v>1374</v>
      </c>
    </row>
    <row r="102" ht="17.25" customHeight="1" spans="1:3">
      <c r="A102" s="8">
        <v>2011101</v>
      </c>
      <c r="B102" s="8" t="s">
        <v>854</v>
      </c>
      <c r="C102" s="10">
        <v>1084</v>
      </c>
    </row>
    <row r="103" ht="17.25" customHeight="1" spans="1:3">
      <c r="A103" s="8">
        <v>2011102</v>
      </c>
      <c r="B103" s="8" t="s">
        <v>855</v>
      </c>
      <c r="C103" s="10">
        <v>251</v>
      </c>
    </row>
    <row r="104" ht="17.25" customHeight="1" spans="1:3">
      <c r="A104" s="8">
        <v>2011103</v>
      </c>
      <c r="B104" s="8" t="s">
        <v>856</v>
      </c>
      <c r="C104" s="10"/>
    </row>
    <row r="105" ht="17.25" customHeight="1" spans="1:3">
      <c r="A105" s="8">
        <v>2011104</v>
      </c>
      <c r="B105" s="8" t="s">
        <v>913</v>
      </c>
      <c r="C105" s="10"/>
    </row>
    <row r="106" ht="17.25" customHeight="1" spans="1:3">
      <c r="A106" s="8">
        <v>2011105</v>
      </c>
      <c r="B106" s="8" t="s">
        <v>914</v>
      </c>
      <c r="C106" s="10"/>
    </row>
    <row r="107" ht="17.25" customHeight="1" spans="1:3">
      <c r="A107" s="8">
        <v>2011106</v>
      </c>
      <c r="B107" s="8" t="s">
        <v>915</v>
      </c>
      <c r="C107" s="10"/>
    </row>
    <row r="108" ht="17.25" customHeight="1" spans="1:3">
      <c r="A108" s="8">
        <v>2011150</v>
      </c>
      <c r="B108" s="8" t="s">
        <v>863</v>
      </c>
      <c r="C108" s="10"/>
    </row>
    <row r="109" ht="17.25" customHeight="1" spans="1:3">
      <c r="A109" s="8">
        <v>2011199</v>
      </c>
      <c r="B109" s="8" t="s">
        <v>916</v>
      </c>
      <c r="C109" s="10">
        <v>39</v>
      </c>
    </row>
    <row r="110" ht="17.25" customHeight="1" spans="1:3">
      <c r="A110" s="8">
        <v>20113</v>
      </c>
      <c r="B110" s="42" t="s">
        <v>917</v>
      </c>
      <c r="C110" s="9">
        <f>SUM(C111:C120)</f>
        <v>177</v>
      </c>
    </row>
    <row r="111" ht="17.25" customHeight="1" spans="1:3">
      <c r="A111" s="8">
        <v>2011301</v>
      </c>
      <c r="B111" s="8" t="s">
        <v>854</v>
      </c>
      <c r="C111" s="10"/>
    </row>
    <row r="112" ht="17.25" customHeight="1" spans="1:3">
      <c r="A112" s="8">
        <v>2011302</v>
      </c>
      <c r="B112" s="8" t="s">
        <v>855</v>
      </c>
      <c r="C112" s="10"/>
    </row>
    <row r="113" ht="17.25" customHeight="1" spans="1:3">
      <c r="A113" s="8">
        <v>2011303</v>
      </c>
      <c r="B113" s="8" t="s">
        <v>856</v>
      </c>
      <c r="C113" s="10"/>
    </row>
    <row r="114" ht="17.25" customHeight="1" spans="1:3">
      <c r="A114" s="8">
        <v>2011304</v>
      </c>
      <c r="B114" s="8" t="s">
        <v>918</v>
      </c>
      <c r="C114" s="10"/>
    </row>
    <row r="115" ht="17.25" customHeight="1" spans="1:3">
      <c r="A115" s="8">
        <v>2011305</v>
      </c>
      <c r="B115" s="8" t="s">
        <v>919</v>
      </c>
      <c r="C115" s="10"/>
    </row>
    <row r="116" ht="17.25" customHeight="1" spans="1:3">
      <c r="A116" s="8">
        <v>2011306</v>
      </c>
      <c r="B116" s="8" t="s">
        <v>920</v>
      </c>
      <c r="C116" s="10"/>
    </row>
    <row r="117" ht="17.25" customHeight="1" spans="1:3">
      <c r="A117" s="8">
        <v>2011307</v>
      </c>
      <c r="B117" s="8" t="s">
        <v>921</v>
      </c>
      <c r="C117" s="10"/>
    </row>
    <row r="118" ht="17.25" customHeight="1" spans="1:3">
      <c r="A118" s="8">
        <v>2011308</v>
      </c>
      <c r="B118" s="8" t="s">
        <v>922</v>
      </c>
      <c r="C118" s="10">
        <v>135</v>
      </c>
    </row>
    <row r="119" ht="17.25" customHeight="1" spans="1:3">
      <c r="A119" s="8">
        <v>2011350</v>
      </c>
      <c r="B119" s="8" t="s">
        <v>863</v>
      </c>
      <c r="C119" s="10"/>
    </row>
    <row r="120" ht="17.25" customHeight="1" spans="1:3">
      <c r="A120" s="8">
        <v>2011399</v>
      </c>
      <c r="B120" s="8" t="s">
        <v>923</v>
      </c>
      <c r="C120" s="10">
        <v>42</v>
      </c>
    </row>
    <row r="121" ht="17.25" customHeight="1" spans="1:3">
      <c r="A121" s="8">
        <v>20114</v>
      </c>
      <c r="B121" s="42" t="s">
        <v>924</v>
      </c>
      <c r="C121" s="9">
        <f>SUM(C122:C132)</f>
        <v>0</v>
      </c>
    </row>
    <row r="122" ht="17.25" customHeight="1" spans="1:3">
      <c r="A122" s="8">
        <v>2011401</v>
      </c>
      <c r="B122" s="8" t="s">
        <v>854</v>
      </c>
      <c r="C122" s="10"/>
    </row>
    <row r="123" ht="17.25" customHeight="1" spans="1:3">
      <c r="A123" s="8">
        <v>2011402</v>
      </c>
      <c r="B123" s="8" t="s">
        <v>855</v>
      </c>
      <c r="C123" s="10"/>
    </row>
    <row r="124" ht="17.25" customHeight="1" spans="1:3">
      <c r="A124" s="8">
        <v>2011403</v>
      </c>
      <c r="B124" s="8" t="s">
        <v>856</v>
      </c>
      <c r="C124" s="10"/>
    </row>
    <row r="125" ht="17.25" customHeight="1" spans="1:3">
      <c r="A125" s="8">
        <v>2011404</v>
      </c>
      <c r="B125" s="8" t="s">
        <v>925</v>
      </c>
      <c r="C125" s="10"/>
    </row>
    <row r="126" ht="17.25" customHeight="1" spans="1:3">
      <c r="A126" s="8">
        <v>2011405</v>
      </c>
      <c r="B126" s="8" t="s">
        <v>926</v>
      </c>
      <c r="C126" s="10"/>
    </row>
    <row r="127" ht="17.25" customHeight="1" spans="1:3">
      <c r="A127" s="8">
        <v>2011408</v>
      </c>
      <c r="B127" s="8" t="s">
        <v>927</v>
      </c>
      <c r="C127" s="10"/>
    </row>
    <row r="128" ht="17.25" customHeight="1" spans="1:3">
      <c r="A128" s="8">
        <v>2011409</v>
      </c>
      <c r="B128" s="8" t="s">
        <v>928</v>
      </c>
      <c r="C128" s="10"/>
    </row>
    <row r="129" ht="17.25" customHeight="1" spans="1:3">
      <c r="A129" s="8">
        <v>2011410</v>
      </c>
      <c r="B129" s="8" t="s">
        <v>929</v>
      </c>
      <c r="C129" s="10"/>
    </row>
    <row r="130" ht="17.25" customHeight="1" spans="1:3">
      <c r="A130" s="8">
        <v>2011411</v>
      </c>
      <c r="B130" s="8" t="s">
        <v>930</v>
      </c>
      <c r="C130" s="10"/>
    </row>
    <row r="131" ht="17.25" customHeight="1" spans="1:3">
      <c r="A131" s="8">
        <v>2011450</v>
      </c>
      <c r="B131" s="8" t="s">
        <v>863</v>
      </c>
      <c r="C131" s="10"/>
    </row>
    <row r="132" ht="17.25" customHeight="1" spans="1:3">
      <c r="A132" s="8">
        <v>2011499</v>
      </c>
      <c r="B132" s="8" t="s">
        <v>931</v>
      </c>
      <c r="C132" s="10"/>
    </row>
    <row r="133" ht="17.25" customHeight="1" spans="1:3">
      <c r="A133" s="8">
        <v>20123</v>
      </c>
      <c r="B133" s="42" t="s">
        <v>932</v>
      </c>
      <c r="C133" s="9">
        <f>SUM(C134:C139)</f>
        <v>0</v>
      </c>
    </row>
    <row r="134" ht="17.25" customHeight="1" spans="1:3">
      <c r="A134" s="8">
        <v>2012301</v>
      </c>
      <c r="B134" s="8" t="s">
        <v>854</v>
      </c>
      <c r="C134" s="10"/>
    </row>
    <row r="135" ht="17.25" customHeight="1" spans="1:3">
      <c r="A135" s="8">
        <v>2012302</v>
      </c>
      <c r="B135" s="8" t="s">
        <v>855</v>
      </c>
      <c r="C135" s="10"/>
    </row>
    <row r="136" ht="17.25" customHeight="1" spans="1:3">
      <c r="A136" s="8">
        <v>2012303</v>
      </c>
      <c r="B136" s="8" t="s">
        <v>856</v>
      </c>
      <c r="C136" s="10"/>
    </row>
    <row r="137" ht="17.25" customHeight="1" spans="1:3">
      <c r="A137" s="8">
        <v>2012304</v>
      </c>
      <c r="B137" s="8" t="s">
        <v>933</v>
      </c>
      <c r="C137" s="10"/>
    </row>
    <row r="138" ht="17.25" customHeight="1" spans="1:3">
      <c r="A138" s="8">
        <v>2012350</v>
      </c>
      <c r="B138" s="8" t="s">
        <v>863</v>
      </c>
      <c r="C138" s="10"/>
    </row>
    <row r="139" ht="17.25" customHeight="1" spans="1:3">
      <c r="A139" s="8">
        <v>2012399</v>
      </c>
      <c r="B139" s="8" t="s">
        <v>934</v>
      </c>
      <c r="C139" s="10"/>
    </row>
    <row r="140" ht="17.25" customHeight="1" spans="1:3">
      <c r="A140" s="8">
        <v>20125</v>
      </c>
      <c r="B140" s="42" t="s">
        <v>935</v>
      </c>
      <c r="C140" s="9">
        <f>SUM(C141:C147)</f>
        <v>0</v>
      </c>
    </row>
    <row r="141" ht="17.25" customHeight="1" spans="1:3">
      <c r="A141" s="8">
        <v>2012501</v>
      </c>
      <c r="B141" s="8" t="s">
        <v>854</v>
      </c>
      <c r="C141" s="10"/>
    </row>
    <row r="142" ht="17.25" customHeight="1" spans="1:3">
      <c r="A142" s="8">
        <v>2012502</v>
      </c>
      <c r="B142" s="8" t="s">
        <v>855</v>
      </c>
      <c r="C142" s="10"/>
    </row>
    <row r="143" ht="17.25" customHeight="1" spans="1:3">
      <c r="A143" s="8">
        <v>2012503</v>
      </c>
      <c r="B143" s="8" t="s">
        <v>856</v>
      </c>
      <c r="C143" s="10"/>
    </row>
    <row r="144" ht="17.25" customHeight="1" spans="1:3">
      <c r="A144" s="8">
        <v>2012504</v>
      </c>
      <c r="B144" s="8" t="s">
        <v>936</v>
      </c>
      <c r="C144" s="10"/>
    </row>
    <row r="145" ht="17.25" customHeight="1" spans="1:3">
      <c r="A145" s="8">
        <v>2012505</v>
      </c>
      <c r="B145" s="8" t="s">
        <v>937</v>
      </c>
      <c r="C145" s="10"/>
    </row>
    <row r="146" ht="17.25" customHeight="1" spans="1:3">
      <c r="A146" s="8">
        <v>2012550</v>
      </c>
      <c r="B146" s="8" t="s">
        <v>863</v>
      </c>
      <c r="C146" s="10"/>
    </row>
    <row r="147" ht="17.25" customHeight="1" spans="1:3">
      <c r="A147" s="8">
        <v>2012599</v>
      </c>
      <c r="B147" s="8" t="s">
        <v>938</v>
      </c>
      <c r="C147" s="10"/>
    </row>
    <row r="148" ht="17.25" customHeight="1" spans="1:3">
      <c r="A148" s="8">
        <v>20126</v>
      </c>
      <c r="B148" s="42" t="s">
        <v>939</v>
      </c>
      <c r="C148" s="9">
        <f>SUM(C149:C153)</f>
        <v>245</v>
      </c>
    </row>
    <row r="149" ht="17.25" customHeight="1" spans="1:3">
      <c r="A149" s="8">
        <v>2012601</v>
      </c>
      <c r="B149" s="8" t="s">
        <v>854</v>
      </c>
      <c r="C149" s="10">
        <v>176</v>
      </c>
    </row>
    <row r="150" ht="17.25" customHeight="1" spans="1:3">
      <c r="A150" s="8">
        <v>2012602</v>
      </c>
      <c r="B150" s="8" t="s">
        <v>855</v>
      </c>
      <c r="C150" s="10">
        <v>12</v>
      </c>
    </row>
    <row r="151" ht="17.25" customHeight="1" spans="1:3">
      <c r="A151" s="8">
        <v>2012603</v>
      </c>
      <c r="B151" s="8" t="s">
        <v>856</v>
      </c>
      <c r="C151" s="10"/>
    </row>
    <row r="152" ht="17.25" customHeight="1" spans="1:3">
      <c r="A152" s="8">
        <v>2012604</v>
      </c>
      <c r="B152" s="8" t="s">
        <v>940</v>
      </c>
      <c r="C152" s="10">
        <v>47</v>
      </c>
    </row>
    <row r="153" ht="17.25" customHeight="1" spans="1:3">
      <c r="A153" s="8">
        <v>2012699</v>
      </c>
      <c r="B153" s="8" t="s">
        <v>941</v>
      </c>
      <c r="C153" s="10">
        <v>10</v>
      </c>
    </row>
    <row r="154" ht="17.25" customHeight="1" spans="1:3">
      <c r="A154" s="8">
        <v>20128</v>
      </c>
      <c r="B154" s="42" t="s">
        <v>942</v>
      </c>
      <c r="C154" s="9">
        <f>SUM(C155:C160)</f>
        <v>77</v>
      </c>
    </row>
    <row r="155" ht="17.25" customHeight="1" spans="1:3">
      <c r="A155" s="8">
        <v>2012801</v>
      </c>
      <c r="B155" s="8" t="s">
        <v>854</v>
      </c>
      <c r="C155" s="10">
        <v>46</v>
      </c>
    </row>
    <row r="156" ht="17.25" customHeight="1" spans="1:3">
      <c r="A156" s="8">
        <v>2012802</v>
      </c>
      <c r="B156" s="8" t="s">
        <v>855</v>
      </c>
      <c r="C156" s="10">
        <v>31</v>
      </c>
    </row>
    <row r="157" ht="17.25" customHeight="1" spans="1:3">
      <c r="A157" s="8">
        <v>2012803</v>
      </c>
      <c r="B157" s="8" t="s">
        <v>856</v>
      </c>
      <c r="C157" s="10"/>
    </row>
    <row r="158" ht="17.25" customHeight="1" spans="1:3">
      <c r="A158" s="8">
        <v>2012804</v>
      </c>
      <c r="B158" s="8" t="s">
        <v>868</v>
      </c>
      <c r="C158" s="10"/>
    </row>
    <row r="159" ht="17.25" customHeight="1" spans="1:3">
      <c r="A159" s="8">
        <v>2012850</v>
      </c>
      <c r="B159" s="8" t="s">
        <v>863</v>
      </c>
      <c r="C159" s="10"/>
    </row>
    <row r="160" ht="17.25" customHeight="1" spans="1:3">
      <c r="A160" s="8">
        <v>2012899</v>
      </c>
      <c r="B160" s="8" t="s">
        <v>943</v>
      </c>
      <c r="C160" s="10"/>
    </row>
    <row r="161" ht="17.25" customHeight="1" spans="1:3">
      <c r="A161" s="8">
        <v>20129</v>
      </c>
      <c r="B161" s="42" t="s">
        <v>944</v>
      </c>
      <c r="C161" s="9">
        <f>SUM(C162:C167)</f>
        <v>321</v>
      </c>
    </row>
    <row r="162" ht="17.25" customHeight="1" spans="1:3">
      <c r="A162" s="8">
        <v>2012901</v>
      </c>
      <c r="B162" s="8" t="s">
        <v>854</v>
      </c>
      <c r="C162" s="10">
        <v>218</v>
      </c>
    </row>
    <row r="163" ht="17.25" customHeight="1" spans="1:3">
      <c r="A163" s="8">
        <v>2012902</v>
      </c>
      <c r="B163" s="8" t="s">
        <v>855</v>
      </c>
      <c r="C163" s="10">
        <v>90</v>
      </c>
    </row>
    <row r="164" ht="17.25" customHeight="1" spans="1:3">
      <c r="A164" s="8">
        <v>2012903</v>
      </c>
      <c r="B164" s="8" t="s">
        <v>856</v>
      </c>
      <c r="C164" s="10"/>
    </row>
    <row r="165" ht="17.25" customHeight="1" spans="1:3">
      <c r="A165" s="8">
        <v>2012906</v>
      </c>
      <c r="B165" s="8" t="s">
        <v>945</v>
      </c>
      <c r="C165" s="10"/>
    </row>
    <row r="166" ht="17.25" customHeight="1" spans="1:3">
      <c r="A166" s="8">
        <v>2012950</v>
      </c>
      <c r="B166" s="8" t="s">
        <v>863</v>
      </c>
      <c r="C166" s="10">
        <v>4</v>
      </c>
    </row>
    <row r="167" ht="17.25" customHeight="1" spans="1:3">
      <c r="A167" s="8">
        <v>2012999</v>
      </c>
      <c r="B167" s="8" t="s">
        <v>946</v>
      </c>
      <c r="C167" s="10">
        <v>9</v>
      </c>
    </row>
    <row r="168" ht="17.25" customHeight="1" spans="1:3">
      <c r="A168" s="8">
        <v>20131</v>
      </c>
      <c r="B168" s="42" t="s">
        <v>947</v>
      </c>
      <c r="C168" s="9">
        <f>SUM(C169:C174)</f>
        <v>742</v>
      </c>
    </row>
    <row r="169" ht="17.25" customHeight="1" spans="1:3">
      <c r="A169" s="8">
        <v>2013101</v>
      </c>
      <c r="B169" s="8" t="s">
        <v>854</v>
      </c>
      <c r="C169" s="10">
        <v>393</v>
      </c>
    </row>
    <row r="170" ht="17.25" customHeight="1" spans="1:3">
      <c r="A170" s="8">
        <v>2013102</v>
      </c>
      <c r="B170" s="8" t="s">
        <v>855</v>
      </c>
      <c r="C170" s="10">
        <v>349</v>
      </c>
    </row>
    <row r="171" ht="17.25" customHeight="1" spans="1:3">
      <c r="A171" s="8">
        <v>2013103</v>
      </c>
      <c r="B171" s="8" t="s">
        <v>856</v>
      </c>
      <c r="C171" s="10"/>
    </row>
    <row r="172" ht="17.25" customHeight="1" spans="1:3">
      <c r="A172" s="8">
        <v>2013105</v>
      </c>
      <c r="B172" s="8" t="s">
        <v>948</v>
      </c>
      <c r="C172" s="10"/>
    </row>
    <row r="173" ht="17.25" customHeight="1" spans="1:3">
      <c r="A173" s="8">
        <v>2013150</v>
      </c>
      <c r="B173" s="8" t="s">
        <v>863</v>
      </c>
      <c r="C173" s="10"/>
    </row>
    <row r="174" ht="17.25" customHeight="1" spans="1:3">
      <c r="A174" s="8">
        <v>2013199</v>
      </c>
      <c r="B174" s="8" t="s">
        <v>949</v>
      </c>
      <c r="C174" s="10"/>
    </row>
    <row r="175" ht="17.25" customHeight="1" spans="1:3">
      <c r="A175" s="8">
        <v>20132</v>
      </c>
      <c r="B175" s="42" t="s">
        <v>950</v>
      </c>
      <c r="C175" s="9">
        <f>SUM(C176:C181)</f>
        <v>1045</v>
      </c>
    </row>
    <row r="176" ht="17.25" customHeight="1" spans="1:3">
      <c r="A176" s="8">
        <v>2013201</v>
      </c>
      <c r="B176" s="8" t="s">
        <v>854</v>
      </c>
      <c r="C176" s="10">
        <v>575</v>
      </c>
    </row>
    <row r="177" ht="17.25" customHeight="1" spans="1:3">
      <c r="A177" s="8">
        <v>2013202</v>
      </c>
      <c r="B177" s="8" t="s">
        <v>855</v>
      </c>
      <c r="C177" s="10">
        <v>376</v>
      </c>
    </row>
    <row r="178" ht="17.25" customHeight="1" spans="1:3">
      <c r="A178" s="8">
        <v>2013203</v>
      </c>
      <c r="B178" s="8" t="s">
        <v>856</v>
      </c>
      <c r="C178" s="10"/>
    </row>
    <row r="179" ht="17.25" customHeight="1" spans="1:3">
      <c r="A179" s="8">
        <v>2013204</v>
      </c>
      <c r="B179" s="8" t="s">
        <v>951</v>
      </c>
      <c r="C179" s="10"/>
    </row>
    <row r="180" ht="17.25" customHeight="1" spans="1:3">
      <c r="A180" s="8">
        <v>2013250</v>
      </c>
      <c r="B180" s="8" t="s">
        <v>863</v>
      </c>
      <c r="C180" s="10"/>
    </row>
    <row r="181" ht="17.25" customHeight="1" spans="1:3">
      <c r="A181" s="8">
        <v>2013299</v>
      </c>
      <c r="B181" s="8" t="s">
        <v>952</v>
      </c>
      <c r="C181" s="10">
        <v>94</v>
      </c>
    </row>
    <row r="182" ht="17.25" customHeight="1" spans="1:3">
      <c r="A182" s="8">
        <v>20133</v>
      </c>
      <c r="B182" s="42" t="s">
        <v>953</v>
      </c>
      <c r="C182" s="9">
        <f>SUM(C183:C188)</f>
        <v>662</v>
      </c>
    </row>
    <row r="183" ht="17.25" customHeight="1" spans="1:3">
      <c r="A183" s="8">
        <v>2013301</v>
      </c>
      <c r="B183" s="8" t="s">
        <v>854</v>
      </c>
      <c r="C183" s="10">
        <v>201</v>
      </c>
    </row>
    <row r="184" ht="17.25" customHeight="1" spans="1:3">
      <c r="A184" s="8">
        <v>2013302</v>
      </c>
      <c r="B184" s="8" t="s">
        <v>855</v>
      </c>
      <c r="C184" s="10">
        <v>461</v>
      </c>
    </row>
    <row r="185" ht="17.25" customHeight="1" spans="1:3">
      <c r="A185" s="8">
        <v>2013303</v>
      </c>
      <c r="B185" s="8" t="s">
        <v>856</v>
      </c>
      <c r="C185" s="10"/>
    </row>
    <row r="186" ht="17.25" customHeight="1" spans="1:3">
      <c r="A186" s="8">
        <v>2013304</v>
      </c>
      <c r="B186" s="8" t="s">
        <v>954</v>
      </c>
      <c r="C186" s="10"/>
    </row>
    <row r="187" ht="17.25" customHeight="1" spans="1:3">
      <c r="A187" s="8">
        <v>2013350</v>
      </c>
      <c r="B187" s="8" t="s">
        <v>863</v>
      </c>
      <c r="C187" s="10"/>
    </row>
    <row r="188" ht="17.25" customHeight="1" spans="1:3">
      <c r="A188" s="8">
        <v>2013399</v>
      </c>
      <c r="B188" s="8" t="s">
        <v>955</v>
      </c>
      <c r="C188" s="10"/>
    </row>
    <row r="189" ht="17.25" customHeight="1" spans="1:3">
      <c r="A189" s="8">
        <v>20134</v>
      </c>
      <c r="B189" s="42" t="s">
        <v>956</v>
      </c>
      <c r="C189" s="9">
        <f>SUM(C190:C196)</f>
        <v>293</v>
      </c>
    </row>
    <row r="190" ht="17.25" customHeight="1" spans="1:3">
      <c r="A190" s="8">
        <v>2013401</v>
      </c>
      <c r="B190" s="8" t="s">
        <v>854</v>
      </c>
      <c r="C190" s="10">
        <v>99</v>
      </c>
    </row>
    <row r="191" ht="17.25" customHeight="1" spans="1:3">
      <c r="A191" s="8">
        <v>2013402</v>
      </c>
      <c r="B191" s="8" t="s">
        <v>855</v>
      </c>
      <c r="C191" s="10">
        <v>46</v>
      </c>
    </row>
    <row r="192" ht="17.25" customHeight="1" spans="1:3">
      <c r="A192" s="8">
        <v>2013403</v>
      </c>
      <c r="B192" s="8" t="s">
        <v>856</v>
      </c>
      <c r="C192" s="10"/>
    </row>
    <row r="193" ht="17.25" customHeight="1" spans="1:3">
      <c r="A193" s="8">
        <v>2013404</v>
      </c>
      <c r="B193" s="8" t="s">
        <v>957</v>
      </c>
      <c r="C193" s="10">
        <v>148</v>
      </c>
    </row>
    <row r="194" ht="17.25" customHeight="1" spans="1:3">
      <c r="A194" s="8">
        <v>2013405</v>
      </c>
      <c r="B194" s="8" t="s">
        <v>958</v>
      </c>
      <c r="C194" s="10"/>
    </row>
    <row r="195" ht="17.25" customHeight="1" spans="1:3">
      <c r="A195" s="8">
        <v>2013450</v>
      </c>
      <c r="B195" s="8" t="s">
        <v>863</v>
      </c>
      <c r="C195" s="10"/>
    </row>
    <row r="196" ht="17.25" customHeight="1" spans="1:3">
      <c r="A196" s="8">
        <v>2013499</v>
      </c>
      <c r="B196" s="8" t="s">
        <v>959</v>
      </c>
      <c r="C196" s="10"/>
    </row>
    <row r="197" ht="17.25" customHeight="1" spans="1:3">
      <c r="A197" s="8">
        <v>20135</v>
      </c>
      <c r="B197" s="42" t="s">
        <v>960</v>
      </c>
      <c r="C197" s="9">
        <f>SUM(C198:C202)</f>
        <v>0</v>
      </c>
    </row>
    <row r="198" ht="17.25" customHeight="1" spans="1:3">
      <c r="A198" s="8">
        <v>2013501</v>
      </c>
      <c r="B198" s="8" t="s">
        <v>854</v>
      </c>
      <c r="C198" s="10"/>
    </row>
    <row r="199" ht="17.25" customHeight="1" spans="1:3">
      <c r="A199" s="8">
        <v>2013502</v>
      </c>
      <c r="B199" s="8" t="s">
        <v>855</v>
      </c>
      <c r="C199" s="10"/>
    </row>
    <row r="200" ht="17.25" customHeight="1" spans="1:3">
      <c r="A200" s="8">
        <v>2013503</v>
      </c>
      <c r="B200" s="8" t="s">
        <v>856</v>
      </c>
      <c r="C200" s="10"/>
    </row>
    <row r="201" ht="17.25" customHeight="1" spans="1:3">
      <c r="A201" s="8">
        <v>2013550</v>
      </c>
      <c r="B201" s="8" t="s">
        <v>863</v>
      </c>
      <c r="C201" s="10"/>
    </row>
    <row r="202" ht="17.25" customHeight="1" spans="1:3">
      <c r="A202" s="8">
        <v>2013599</v>
      </c>
      <c r="B202" s="8" t="s">
        <v>961</v>
      </c>
      <c r="C202" s="10"/>
    </row>
    <row r="203" ht="17.25" customHeight="1" spans="1:3">
      <c r="A203" s="8">
        <v>20136</v>
      </c>
      <c r="B203" s="42" t="s">
        <v>962</v>
      </c>
      <c r="C203" s="9">
        <f>SUM(C204:C208)</f>
        <v>550</v>
      </c>
    </row>
    <row r="204" ht="17.25" customHeight="1" spans="1:3">
      <c r="A204" s="8">
        <v>2013601</v>
      </c>
      <c r="B204" s="8" t="s">
        <v>854</v>
      </c>
      <c r="C204" s="10">
        <v>288</v>
      </c>
    </row>
    <row r="205" ht="17.25" customHeight="1" spans="1:3">
      <c r="A205" s="8">
        <v>2013602</v>
      </c>
      <c r="B205" s="8" t="s">
        <v>855</v>
      </c>
      <c r="C205" s="10">
        <v>242</v>
      </c>
    </row>
    <row r="206" ht="17.25" customHeight="1" spans="1:3">
      <c r="A206" s="8">
        <v>2013603</v>
      </c>
      <c r="B206" s="8" t="s">
        <v>856</v>
      </c>
      <c r="C206" s="10"/>
    </row>
    <row r="207" ht="17.25" customHeight="1" spans="1:3">
      <c r="A207" s="8">
        <v>2013650</v>
      </c>
      <c r="B207" s="8" t="s">
        <v>863</v>
      </c>
      <c r="C207" s="10"/>
    </row>
    <row r="208" ht="17.25" customHeight="1" spans="1:3">
      <c r="A208" s="8">
        <v>2013699</v>
      </c>
      <c r="B208" s="8" t="s">
        <v>963</v>
      </c>
      <c r="C208" s="10">
        <v>20</v>
      </c>
    </row>
    <row r="209" ht="17.25" customHeight="1" spans="1:3">
      <c r="A209" s="8">
        <v>20137</v>
      </c>
      <c r="B209" s="42" t="s">
        <v>964</v>
      </c>
      <c r="C209" s="9">
        <f>SUM(C210:C215)</f>
        <v>0</v>
      </c>
    </row>
    <row r="210" ht="17.25" customHeight="1" spans="1:3">
      <c r="A210" s="8">
        <v>2013701</v>
      </c>
      <c r="B210" s="8" t="s">
        <v>854</v>
      </c>
      <c r="C210" s="10"/>
    </row>
    <row r="211" ht="17.25" customHeight="1" spans="1:3">
      <c r="A211" s="8">
        <v>2013702</v>
      </c>
      <c r="B211" s="8" t="s">
        <v>855</v>
      </c>
      <c r="C211" s="10"/>
    </row>
    <row r="212" ht="17.25" customHeight="1" spans="1:3">
      <c r="A212" s="8">
        <v>2013703</v>
      </c>
      <c r="B212" s="8" t="s">
        <v>856</v>
      </c>
      <c r="C212" s="10"/>
    </row>
    <row r="213" ht="17.25" customHeight="1" spans="1:3">
      <c r="A213" s="8">
        <v>2013704</v>
      </c>
      <c r="B213" s="8" t="s">
        <v>965</v>
      </c>
      <c r="C213" s="10"/>
    </row>
    <row r="214" ht="17.25" customHeight="1" spans="1:3">
      <c r="A214" s="8">
        <v>2013750</v>
      </c>
      <c r="B214" s="8" t="s">
        <v>863</v>
      </c>
      <c r="C214" s="10"/>
    </row>
    <row r="215" ht="17.25" customHeight="1" spans="1:3">
      <c r="A215" s="8">
        <v>2013799</v>
      </c>
      <c r="B215" s="8" t="s">
        <v>966</v>
      </c>
      <c r="C215" s="10"/>
    </row>
    <row r="216" ht="17.25" customHeight="1" spans="1:3">
      <c r="A216" s="8">
        <v>20138</v>
      </c>
      <c r="B216" s="42" t="s">
        <v>967</v>
      </c>
      <c r="C216" s="9">
        <f>SUM(C217:C230)</f>
        <v>2034</v>
      </c>
    </row>
    <row r="217" ht="17.25" customHeight="1" spans="1:3">
      <c r="A217" s="8">
        <v>2013801</v>
      </c>
      <c r="B217" s="8" t="s">
        <v>854</v>
      </c>
      <c r="C217" s="10">
        <v>1696</v>
      </c>
    </row>
    <row r="218" ht="17.25" customHeight="1" spans="1:3">
      <c r="A218" s="8">
        <v>2013802</v>
      </c>
      <c r="B218" s="8" t="s">
        <v>855</v>
      </c>
      <c r="C218" s="10">
        <v>264</v>
      </c>
    </row>
    <row r="219" ht="17.25" customHeight="1" spans="1:3">
      <c r="A219" s="8">
        <v>2013803</v>
      </c>
      <c r="B219" s="8" t="s">
        <v>856</v>
      </c>
      <c r="C219" s="10"/>
    </row>
    <row r="220" ht="17.25" customHeight="1" spans="1:3">
      <c r="A220" s="8">
        <v>2013804</v>
      </c>
      <c r="B220" s="8" t="s">
        <v>968</v>
      </c>
      <c r="C220" s="10"/>
    </row>
    <row r="221" ht="17.25" customHeight="1" spans="1:3">
      <c r="A221" s="8">
        <v>2013805</v>
      </c>
      <c r="B221" s="8" t="s">
        <v>969</v>
      </c>
      <c r="C221" s="10"/>
    </row>
    <row r="222" ht="17.25" customHeight="1" spans="1:3">
      <c r="A222" s="8">
        <v>2013808</v>
      </c>
      <c r="B222" s="8" t="s">
        <v>894</v>
      </c>
      <c r="C222" s="10"/>
    </row>
    <row r="223" ht="17.25" customHeight="1" spans="1:3">
      <c r="A223" s="8">
        <v>2013810</v>
      </c>
      <c r="B223" s="8" t="s">
        <v>970</v>
      </c>
      <c r="C223" s="10"/>
    </row>
    <row r="224" ht="17.25" customHeight="1" spans="1:3">
      <c r="A224" s="8">
        <v>2013812</v>
      </c>
      <c r="B224" s="8" t="s">
        <v>971</v>
      </c>
      <c r="C224" s="10"/>
    </row>
    <row r="225" ht="17.25" customHeight="1" spans="1:3">
      <c r="A225" s="8">
        <v>2013813</v>
      </c>
      <c r="B225" s="8" t="s">
        <v>972</v>
      </c>
      <c r="C225" s="10"/>
    </row>
    <row r="226" ht="17.25" customHeight="1" spans="1:3">
      <c r="A226" s="8">
        <v>2013814</v>
      </c>
      <c r="B226" s="8" t="s">
        <v>973</v>
      </c>
      <c r="C226" s="10"/>
    </row>
    <row r="227" ht="17.25" customHeight="1" spans="1:3">
      <c r="A227" s="8">
        <v>2013815</v>
      </c>
      <c r="B227" s="8" t="s">
        <v>974</v>
      </c>
      <c r="C227" s="10">
        <v>24</v>
      </c>
    </row>
    <row r="228" ht="17.25" customHeight="1" spans="1:3">
      <c r="A228" s="8">
        <v>2013816</v>
      </c>
      <c r="B228" s="8" t="s">
        <v>975</v>
      </c>
      <c r="C228" s="10">
        <v>50</v>
      </c>
    </row>
    <row r="229" ht="17.25" customHeight="1" spans="1:3">
      <c r="A229" s="8">
        <v>2013850</v>
      </c>
      <c r="B229" s="8" t="s">
        <v>863</v>
      </c>
      <c r="C229" s="10"/>
    </row>
    <row r="230" ht="17.25" customHeight="1" spans="1:3">
      <c r="A230" s="8">
        <v>2013899</v>
      </c>
      <c r="B230" s="8" t="s">
        <v>976</v>
      </c>
      <c r="C230" s="10"/>
    </row>
    <row r="231" ht="17.25" customHeight="1" spans="1:3">
      <c r="A231" s="69">
        <v>20139</v>
      </c>
      <c r="B231" s="70" t="s">
        <v>977</v>
      </c>
      <c r="C231" s="9">
        <f>SUM(C232:C237)</f>
        <v>24</v>
      </c>
    </row>
    <row r="232" ht="17.25" customHeight="1" spans="1:3">
      <c r="A232" s="69">
        <v>2013901</v>
      </c>
      <c r="B232" s="69" t="s">
        <v>854</v>
      </c>
      <c r="C232" s="10"/>
    </row>
    <row r="233" ht="17.25" customHeight="1" spans="1:3">
      <c r="A233" s="69">
        <v>2013902</v>
      </c>
      <c r="B233" s="69" t="s">
        <v>855</v>
      </c>
      <c r="C233" s="10">
        <v>24</v>
      </c>
    </row>
    <row r="234" ht="17.25" customHeight="1" spans="1:3">
      <c r="A234" s="69">
        <v>2013903</v>
      </c>
      <c r="B234" s="69" t="s">
        <v>856</v>
      </c>
      <c r="C234" s="10"/>
    </row>
    <row r="235" ht="17.25" customHeight="1" spans="1:3">
      <c r="A235" s="69">
        <v>2013904</v>
      </c>
      <c r="B235" s="69" t="s">
        <v>948</v>
      </c>
      <c r="C235" s="10"/>
    </row>
    <row r="236" ht="17.25" customHeight="1" spans="1:3">
      <c r="A236" s="69">
        <v>2013950</v>
      </c>
      <c r="B236" s="69" t="s">
        <v>863</v>
      </c>
      <c r="C236" s="10"/>
    </row>
    <row r="237" ht="17.25" customHeight="1" spans="1:3">
      <c r="A237" s="69">
        <v>2013999</v>
      </c>
      <c r="B237" s="69" t="s">
        <v>978</v>
      </c>
      <c r="C237" s="43"/>
    </row>
    <row r="238" ht="17.25" customHeight="1" spans="1:3">
      <c r="A238" s="69">
        <v>20140</v>
      </c>
      <c r="B238" s="94" t="s">
        <v>979</v>
      </c>
      <c r="C238" s="9">
        <f>SUM(C239:C243)</f>
        <v>277</v>
      </c>
    </row>
    <row r="239" ht="17.25" customHeight="1" spans="1:3">
      <c r="A239" s="69">
        <v>2014001</v>
      </c>
      <c r="B239" s="69" t="s">
        <v>854</v>
      </c>
      <c r="C239" s="20">
        <v>112</v>
      </c>
    </row>
    <row r="240" ht="17.25" customHeight="1" spans="1:3">
      <c r="A240" s="69">
        <v>2014002</v>
      </c>
      <c r="B240" s="69" t="s">
        <v>855</v>
      </c>
      <c r="C240" s="10">
        <v>165</v>
      </c>
    </row>
    <row r="241" ht="17.25" customHeight="1" spans="1:3">
      <c r="A241" s="69">
        <v>2014003</v>
      </c>
      <c r="B241" s="69" t="s">
        <v>856</v>
      </c>
      <c r="C241" s="10"/>
    </row>
    <row r="242" ht="17.25" customHeight="1" spans="1:3">
      <c r="A242" s="69">
        <v>2014004</v>
      </c>
      <c r="B242" s="69" t="s">
        <v>980</v>
      </c>
      <c r="C242" s="10"/>
    </row>
    <row r="243" ht="17.25" customHeight="1" spans="1:3">
      <c r="A243" s="69">
        <v>2014099</v>
      </c>
      <c r="B243" s="69" t="s">
        <v>981</v>
      </c>
      <c r="C243" s="10"/>
    </row>
    <row r="244" ht="17.25" customHeight="1" spans="1:3">
      <c r="A244" s="8">
        <v>20199</v>
      </c>
      <c r="B244" s="42" t="s">
        <v>982</v>
      </c>
      <c r="C244" s="9">
        <f>SUM(C245:C246)</f>
        <v>47</v>
      </c>
    </row>
    <row r="245" ht="17.25" customHeight="1" spans="1:3">
      <c r="A245" s="8">
        <v>2019901</v>
      </c>
      <c r="B245" s="8" t="s">
        <v>983</v>
      </c>
      <c r="C245" s="10"/>
    </row>
    <row r="246" ht="17.25" customHeight="1" spans="1:3">
      <c r="A246" s="8">
        <v>2019999</v>
      </c>
      <c r="B246" s="8" t="s">
        <v>984</v>
      </c>
      <c r="C246" s="10">
        <v>47</v>
      </c>
    </row>
    <row r="247" ht="17.25" customHeight="1" spans="1:3">
      <c r="A247" s="8">
        <v>202</v>
      </c>
      <c r="B247" s="42" t="s">
        <v>985</v>
      </c>
      <c r="C247" s="9">
        <f>SUM(C248,C255,C258,C261,C267,C272,C274,C279,C285)</f>
        <v>0</v>
      </c>
    </row>
    <row r="248" ht="17.25" customHeight="1" spans="1:3">
      <c r="A248" s="8">
        <v>20201</v>
      </c>
      <c r="B248" s="42" t="s">
        <v>986</v>
      </c>
      <c r="C248" s="9">
        <f>SUM(C249:C254)</f>
        <v>0</v>
      </c>
    </row>
    <row r="249" ht="17.25" customHeight="1" spans="1:3">
      <c r="A249" s="8">
        <v>2020101</v>
      </c>
      <c r="B249" s="8" t="s">
        <v>854</v>
      </c>
      <c r="C249" s="10"/>
    </row>
    <row r="250" ht="17.25" customHeight="1" spans="1:3">
      <c r="A250" s="8">
        <v>2020102</v>
      </c>
      <c r="B250" s="8" t="s">
        <v>855</v>
      </c>
      <c r="C250" s="10"/>
    </row>
    <row r="251" ht="17.25" customHeight="1" spans="1:3">
      <c r="A251" s="8">
        <v>2020103</v>
      </c>
      <c r="B251" s="8" t="s">
        <v>856</v>
      </c>
      <c r="C251" s="10"/>
    </row>
    <row r="252" ht="17.25" customHeight="1" spans="1:3">
      <c r="A252" s="8">
        <v>2020104</v>
      </c>
      <c r="B252" s="8" t="s">
        <v>948</v>
      </c>
      <c r="C252" s="10"/>
    </row>
    <row r="253" ht="17.25" customHeight="1" spans="1:3">
      <c r="A253" s="8">
        <v>2020150</v>
      </c>
      <c r="B253" s="8" t="s">
        <v>863</v>
      </c>
      <c r="C253" s="10"/>
    </row>
    <row r="254" ht="17.25" customHeight="1" spans="1:3">
      <c r="A254" s="8">
        <v>2020199</v>
      </c>
      <c r="B254" s="8" t="s">
        <v>987</v>
      </c>
      <c r="C254" s="10"/>
    </row>
    <row r="255" ht="17.25" customHeight="1" spans="1:3">
      <c r="A255" s="8">
        <v>20202</v>
      </c>
      <c r="B255" s="42" t="s">
        <v>988</v>
      </c>
      <c r="C255" s="9">
        <f>SUM(C256:C257)</f>
        <v>0</v>
      </c>
    </row>
    <row r="256" ht="17.25" customHeight="1" spans="1:3">
      <c r="A256" s="8">
        <v>2020201</v>
      </c>
      <c r="B256" s="8" t="s">
        <v>989</v>
      </c>
      <c r="C256" s="10"/>
    </row>
    <row r="257" ht="17.25" customHeight="1" spans="1:3">
      <c r="A257" s="8">
        <v>2020202</v>
      </c>
      <c r="B257" s="8" t="s">
        <v>990</v>
      </c>
      <c r="C257" s="10"/>
    </row>
    <row r="258" ht="17.25" customHeight="1" spans="1:3">
      <c r="A258" s="8">
        <v>20203</v>
      </c>
      <c r="B258" s="42" t="s">
        <v>991</v>
      </c>
      <c r="C258" s="9">
        <f>SUM(C259:C260)</f>
        <v>0</v>
      </c>
    </row>
    <row r="259" ht="17.25" customHeight="1" spans="1:3">
      <c r="A259" s="8">
        <v>2020304</v>
      </c>
      <c r="B259" s="8" t="s">
        <v>992</v>
      </c>
      <c r="C259" s="10"/>
    </row>
    <row r="260" ht="17.25" customHeight="1" spans="1:3">
      <c r="A260" s="8">
        <v>2020306</v>
      </c>
      <c r="B260" s="8" t="s">
        <v>993</v>
      </c>
      <c r="C260" s="10"/>
    </row>
    <row r="261" ht="17.25" customHeight="1" spans="1:3">
      <c r="A261" s="8">
        <v>20204</v>
      </c>
      <c r="B261" s="42" t="s">
        <v>994</v>
      </c>
      <c r="C261" s="9">
        <f>SUM(C262:C266)</f>
        <v>0</v>
      </c>
    </row>
    <row r="262" ht="17.25" customHeight="1" spans="1:3">
      <c r="A262" s="8">
        <v>2020401</v>
      </c>
      <c r="B262" s="8" t="s">
        <v>995</v>
      </c>
      <c r="C262" s="10"/>
    </row>
    <row r="263" ht="17.25" customHeight="1" spans="1:3">
      <c r="A263" s="8">
        <v>2020402</v>
      </c>
      <c r="B263" s="8" t="s">
        <v>996</v>
      </c>
      <c r="C263" s="10"/>
    </row>
    <row r="264" ht="17.25" customHeight="1" spans="1:3">
      <c r="A264" s="8">
        <v>2020403</v>
      </c>
      <c r="B264" s="8" t="s">
        <v>997</v>
      </c>
      <c r="C264" s="10"/>
    </row>
    <row r="265" ht="17.25" customHeight="1" spans="1:3">
      <c r="A265" s="8">
        <v>2020404</v>
      </c>
      <c r="B265" s="8" t="s">
        <v>998</v>
      </c>
      <c r="C265" s="10"/>
    </row>
    <row r="266" ht="17.25" customHeight="1" spans="1:3">
      <c r="A266" s="8">
        <v>2020499</v>
      </c>
      <c r="B266" s="8" t="s">
        <v>999</v>
      </c>
      <c r="C266" s="10"/>
    </row>
    <row r="267" ht="17.25" customHeight="1" spans="1:3">
      <c r="A267" s="8">
        <v>20205</v>
      </c>
      <c r="B267" s="42" t="s">
        <v>1000</v>
      </c>
      <c r="C267" s="9">
        <f>SUM(C268:C271)</f>
        <v>0</v>
      </c>
    </row>
    <row r="268" ht="17.25" customHeight="1" spans="1:3">
      <c r="A268" s="8">
        <v>2020503</v>
      </c>
      <c r="B268" s="8" t="s">
        <v>1001</v>
      </c>
      <c r="C268" s="10"/>
    </row>
    <row r="269" ht="17.25" customHeight="1" spans="1:3">
      <c r="A269" s="8">
        <v>2020504</v>
      </c>
      <c r="B269" s="8" t="s">
        <v>1002</v>
      </c>
      <c r="C269" s="10"/>
    </row>
    <row r="270" ht="17.25" customHeight="1" spans="1:3">
      <c r="A270" s="8">
        <v>2020505</v>
      </c>
      <c r="B270" s="8" t="s">
        <v>1003</v>
      </c>
      <c r="C270" s="10"/>
    </row>
    <row r="271" ht="17.25" customHeight="1" spans="1:3">
      <c r="A271" s="8">
        <v>2020599</v>
      </c>
      <c r="B271" s="8" t="s">
        <v>1004</v>
      </c>
      <c r="C271" s="10"/>
    </row>
    <row r="272" ht="17.25" customHeight="1" spans="1:3">
      <c r="A272" s="8">
        <v>20206</v>
      </c>
      <c r="B272" s="42" t="s">
        <v>1005</v>
      </c>
      <c r="C272" s="9">
        <f>C273</f>
        <v>0</v>
      </c>
    </row>
    <row r="273" ht="17.25" customHeight="1" spans="1:3">
      <c r="A273" s="8">
        <v>2020601</v>
      </c>
      <c r="B273" s="8" t="s">
        <v>1006</v>
      </c>
      <c r="C273" s="10"/>
    </row>
    <row r="274" ht="17.25" customHeight="1" spans="1:3">
      <c r="A274" s="8">
        <v>20207</v>
      </c>
      <c r="B274" s="42" t="s">
        <v>1007</v>
      </c>
      <c r="C274" s="9">
        <f>SUM(C275:C278)</f>
        <v>0</v>
      </c>
    </row>
    <row r="275" ht="17.25" customHeight="1" spans="1:3">
      <c r="A275" s="8">
        <v>2020701</v>
      </c>
      <c r="B275" s="8" t="s">
        <v>1008</v>
      </c>
      <c r="C275" s="10"/>
    </row>
    <row r="276" ht="17.25" customHeight="1" spans="1:3">
      <c r="A276" s="8">
        <v>2020702</v>
      </c>
      <c r="B276" s="8" t="s">
        <v>1009</v>
      </c>
      <c r="C276" s="10"/>
    </row>
    <row r="277" ht="17.25" customHeight="1" spans="1:3">
      <c r="A277" s="8">
        <v>2020703</v>
      </c>
      <c r="B277" s="8" t="s">
        <v>1010</v>
      </c>
      <c r="C277" s="10"/>
    </row>
    <row r="278" ht="17.25" customHeight="1" spans="1:3">
      <c r="A278" s="8">
        <v>2020799</v>
      </c>
      <c r="B278" s="8" t="s">
        <v>1011</v>
      </c>
      <c r="C278" s="10"/>
    </row>
    <row r="279" ht="17.25" customHeight="1" spans="1:3">
      <c r="A279" s="8">
        <v>20208</v>
      </c>
      <c r="B279" s="42" t="s">
        <v>1012</v>
      </c>
      <c r="C279" s="9">
        <f>SUM(C280:C284)</f>
        <v>0</v>
      </c>
    </row>
    <row r="280" ht="17.25" customHeight="1" spans="1:3">
      <c r="A280" s="8">
        <v>2020801</v>
      </c>
      <c r="B280" s="8" t="s">
        <v>854</v>
      </c>
      <c r="C280" s="10"/>
    </row>
    <row r="281" ht="17.25" customHeight="1" spans="1:3">
      <c r="A281" s="8">
        <v>2020802</v>
      </c>
      <c r="B281" s="8" t="s">
        <v>855</v>
      </c>
      <c r="C281" s="10"/>
    </row>
    <row r="282" ht="17.25" customHeight="1" spans="1:3">
      <c r="A282" s="8">
        <v>2020803</v>
      </c>
      <c r="B282" s="8" t="s">
        <v>856</v>
      </c>
      <c r="C282" s="10"/>
    </row>
    <row r="283" ht="17.25" customHeight="1" spans="1:3">
      <c r="A283" s="8">
        <v>2020850</v>
      </c>
      <c r="B283" s="8" t="s">
        <v>863</v>
      </c>
      <c r="C283" s="10"/>
    </row>
    <row r="284" ht="17.25" customHeight="1" spans="1:3">
      <c r="A284" s="8">
        <v>2020899</v>
      </c>
      <c r="B284" s="8" t="s">
        <v>1013</v>
      </c>
      <c r="C284" s="10"/>
    </row>
    <row r="285" ht="17.25" customHeight="1" spans="1:3">
      <c r="A285" s="8">
        <v>20299</v>
      </c>
      <c r="B285" s="42" t="s">
        <v>1014</v>
      </c>
      <c r="C285" s="9">
        <f>C286</f>
        <v>0</v>
      </c>
    </row>
    <row r="286" ht="17.25" customHeight="1" spans="1:3">
      <c r="A286" s="8">
        <v>2029999</v>
      </c>
      <c r="B286" s="8" t="s">
        <v>1015</v>
      </c>
      <c r="C286" s="10"/>
    </row>
    <row r="287" ht="17.25" customHeight="1" spans="1:3">
      <c r="A287" s="8">
        <v>203</v>
      </c>
      <c r="B287" s="42" t="s">
        <v>1016</v>
      </c>
      <c r="C287" s="9">
        <f>SUM(C288,C292,C294,C296,C304)</f>
        <v>0</v>
      </c>
    </row>
    <row r="288" ht="17.25" customHeight="1" spans="1:3">
      <c r="A288" s="8">
        <v>20301</v>
      </c>
      <c r="B288" s="42" t="s">
        <v>1017</v>
      </c>
      <c r="C288" s="9">
        <f>SUM(C289:C291)</f>
        <v>0</v>
      </c>
    </row>
    <row r="289" ht="17.25" customHeight="1" spans="1:3">
      <c r="A289" s="8">
        <v>2030101</v>
      </c>
      <c r="B289" s="8" t="s">
        <v>1018</v>
      </c>
      <c r="C289" s="10"/>
    </row>
    <row r="290" ht="17.25" customHeight="1" spans="1:3">
      <c r="A290" s="8">
        <v>2030102</v>
      </c>
      <c r="B290" s="8" t="s">
        <v>1019</v>
      </c>
      <c r="C290" s="10"/>
    </row>
    <row r="291" ht="17.25" customHeight="1" spans="1:3">
      <c r="A291" s="8">
        <v>2030199</v>
      </c>
      <c r="B291" s="8" t="s">
        <v>1020</v>
      </c>
      <c r="C291" s="10"/>
    </row>
    <row r="292" ht="17.25" customHeight="1" spans="1:3">
      <c r="A292" s="8">
        <v>20304</v>
      </c>
      <c r="B292" s="42" t="s">
        <v>1021</v>
      </c>
      <c r="C292" s="9">
        <f>C293</f>
        <v>0</v>
      </c>
    </row>
    <row r="293" ht="17.25" customHeight="1" spans="1:3">
      <c r="A293" s="8">
        <v>2030401</v>
      </c>
      <c r="B293" s="8" t="s">
        <v>1022</v>
      </c>
      <c r="C293" s="10"/>
    </row>
    <row r="294" ht="17.25" customHeight="1" spans="1:3">
      <c r="A294" s="8">
        <v>20305</v>
      </c>
      <c r="B294" s="42" t="s">
        <v>1023</v>
      </c>
      <c r="C294" s="9">
        <f>C295</f>
        <v>0</v>
      </c>
    </row>
    <row r="295" ht="17.25" customHeight="1" spans="1:3">
      <c r="A295" s="8">
        <v>2030501</v>
      </c>
      <c r="B295" s="8" t="s">
        <v>1024</v>
      </c>
      <c r="C295" s="10"/>
    </row>
    <row r="296" ht="17.25" customHeight="1" spans="1:3">
      <c r="A296" s="8">
        <v>20306</v>
      </c>
      <c r="B296" s="42" t="s">
        <v>1025</v>
      </c>
      <c r="C296" s="9">
        <f>SUM(C297:C303)</f>
        <v>0</v>
      </c>
    </row>
    <row r="297" ht="17.25" customHeight="1" spans="1:3">
      <c r="A297" s="8">
        <v>2030601</v>
      </c>
      <c r="B297" s="8" t="s">
        <v>1026</v>
      </c>
      <c r="C297" s="10"/>
    </row>
    <row r="298" ht="17.25" customHeight="1" spans="1:3">
      <c r="A298" s="8">
        <v>2030602</v>
      </c>
      <c r="B298" s="8" t="s">
        <v>1027</v>
      </c>
      <c r="C298" s="10"/>
    </row>
    <row r="299" ht="17.25" customHeight="1" spans="1:3">
      <c r="A299" s="8">
        <v>2030603</v>
      </c>
      <c r="B299" s="8" t="s">
        <v>1028</v>
      </c>
      <c r="C299" s="10"/>
    </row>
    <row r="300" ht="17.25" customHeight="1" spans="1:3">
      <c r="A300" s="8">
        <v>2030604</v>
      </c>
      <c r="B300" s="8" t="s">
        <v>1029</v>
      </c>
      <c r="C300" s="10"/>
    </row>
    <row r="301" ht="17.25" customHeight="1" spans="1:3">
      <c r="A301" s="8">
        <v>2030607</v>
      </c>
      <c r="B301" s="8" t="s">
        <v>1030</v>
      </c>
      <c r="C301" s="10"/>
    </row>
    <row r="302" ht="17.25" customHeight="1" spans="1:3">
      <c r="A302" s="8">
        <v>2030608</v>
      </c>
      <c r="B302" s="8" t="s">
        <v>1031</v>
      </c>
      <c r="C302" s="10"/>
    </row>
    <row r="303" ht="17.25" customHeight="1" spans="1:3">
      <c r="A303" s="8">
        <v>2030699</v>
      </c>
      <c r="B303" s="8" t="s">
        <v>1032</v>
      </c>
      <c r="C303" s="10"/>
    </row>
    <row r="304" ht="17.25" customHeight="1" spans="1:3">
      <c r="A304" s="8">
        <v>20399</v>
      </c>
      <c r="B304" s="42" t="s">
        <v>1033</v>
      </c>
      <c r="C304" s="9">
        <f>C305</f>
        <v>0</v>
      </c>
    </row>
    <row r="305" ht="17.25" customHeight="1" spans="1:3">
      <c r="A305" s="8">
        <v>2039999</v>
      </c>
      <c r="B305" s="8" t="s">
        <v>1034</v>
      </c>
      <c r="C305" s="10"/>
    </row>
    <row r="306" ht="17.25" customHeight="1" spans="1:3">
      <c r="A306" s="8">
        <v>204</v>
      </c>
      <c r="B306" s="42" t="s">
        <v>1035</v>
      </c>
      <c r="C306" s="9">
        <f>SUM(C307,C310,C321,C328,C336,C345,C359,C369,C379,C387,C393)</f>
        <v>12269</v>
      </c>
    </row>
    <row r="307" ht="17.25" customHeight="1" spans="1:3">
      <c r="A307" s="8">
        <v>20401</v>
      </c>
      <c r="B307" s="42" t="s">
        <v>1036</v>
      </c>
      <c r="C307" s="9">
        <f>SUM(C308:C309)</f>
        <v>126</v>
      </c>
    </row>
    <row r="308" ht="17.25" customHeight="1" spans="1:3">
      <c r="A308" s="8">
        <v>2040101</v>
      </c>
      <c r="B308" s="8" t="s">
        <v>1037</v>
      </c>
      <c r="C308" s="10"/>
    </row>
    <row r="309" ht="17.25" customHeight="1" spans="1:3">
      <c r="A309" s="8">
        <v>2040199</v>
      </c>
      <c r="B309" s="8" t="s">
        <v>1038</v>
      </c>
      <c r="C309" s="10">
        <v>126</v>
      </c>
    </row>
    <row r="310" ht="17.25" customHeight="1" spans="1:3">
      <c r="A310" s="8">
        <v>20402</v>
      </c>
      <c r="B310" s="42" t="s">
        <v>1039</v>
      </c>
      <c r="C310" s="9">
        <f>SUM(C311:C320)</f>
        <v>10930</v>
      </c>
    </row>
    <row r="311" ht="17.25" customHeight="1" spans="1:3">
      <c r="A311" s="8">
        <v>2040201</v>
      </c>
      <c r="B311" s="8" t="s">
        <v>854</v>
      </c>
      <c r="C311" s="10">
        <v>6448</v>
      </c>
    </row>
    <row r="312" ht="17.25" customHeight="1" spans="1:3">
      <c r="A312" s="8">
        <v>2040202</v>
      </c>
      <c r="B312" s="8" t="s">
        <v>855</v>
      </c>
      <c r="C312" s="10">
        <v>4445</v>
      </c>
    </row>
    <row r="313" ht="17.25" customHeight="1" spans="1:3">
      <c r="A313" s="8">
        <v>2040203</v>
      </c>
      <c r="B313" s="8" t="s">
        <v>856</v>
      </c>
      <c r="C313" s="10"/>
    </row>
    <row r="314" ht="17.25" customHeight="1" spans="1:3">
      <c r="A314" s="8">
        <v>2040219</v>
      </c>
      <c r="B314" s="8" t="s">
        <v>894</v>
      </c>
      <c r="C314" s="10"/>
    </row>
    <row r="315" ht="17.25" customHeight="1" spans="1:3">
      <c r="A315" s="8">
        <v>2040220</v>
      </c>
      <c r="B315" s="8" t="s">
        <v>1040</v>
      </c>
      <c r="C315" s="10"/>
    </row>
    <row r="316" ht="17.25" customHeight="1" spans="1:3">
      <c r="A316" s="8">
        <v>2040221</v>
      </c>
      <c r="B316" s="8" t="s">
        <v>1041</v>
      </c>
      <c r="C316" s="10"/>
    </row>
    <row r="317" ht="17.25" customHeight="1" spans="1:3">
      <c r="A317" s="8">
        <v>2040222</v>
      </c>
      <c r="B317" s="8" t="s">
        <v>1042</v>
      </c>
      <c r="C317" s="10"/>
    </row>
    <row r="318" ht="17.25" customHeight="1" spans="1:3">
      <c r="A318" s="8">
        <v>2040223</v>
      </c>
      <c r="B318" s="8" t="s">
        <v>1043</v>
      </c>
      <c r="C318" s="10"/>
    </row>
    <row r="319" ht="17.25" customHeight="1" spans="1:3">
      <c r="A319" s="8">
        <v>2040250</v>
      </c>
      <c r="B319" s="8" t="s">
        <v>863</v>
      </c>
      <c r="C319" s="10"/>
    </row>
    <row r="320" ht="17.25" customHeight="1" spans="1:3">
      <c r="A320" s="8">
        <v>2040299</v>
      </c>
      <c r="B320" s="8" t="s">
        <v>1044</v>
      </c>
      <c r="C320" s="10">
        <v>37</v>
      </c>
    </row>
    <row r="321" ht="17.25" customHeight="1" spans="1:3">
      <c r="A321" s="8">
        <v>20403</v>
      </c>
      <c r="B321" s="42" t="s">
        <v>1045</v>
      </c>
      <c r="C321" s="9">
        <f>SUM(C322:C327)</f>
        <v>0</v>
      </c>
    </row>
    <row r="322" ht="17.25" customHeight="1" spans="1:3">
      <c r="A322" s="8">
        <v>2040301</v>
      </c>
      <c r="B322" s="8" t="s">
        <v>854</v>
      </c>
      <c r="C322" s="10"/>
    </row>
    <row r="323" ht="17.25" customHeight="1" spans="1:3">
      <c r="A323" s="8">
        <v>2040302</v>
      </c>
      <c r="B323" s="8" t="s">
        <v>855</v>
      </c>
      <c r="C323" s="10"/>
    </row>
    <row r="324" ht="17.25" customHeight="1" spans="1:3">
      <c r="A324" s="8">
        <v>2040303</v>
      </c>
      <c r="B324" s="8" t="s">
        <v>856</v>
      </c>
      <c r="C324" s="10"/>
    </row>
    <row r="325" ht="17.25" customHeight="1" spans="1:3">
      <c r="A325" s="8">
        <v>2040304</v>
      </c>
      <c r="B325" s="8" t="s">
        <v>1046</v>
      </c>
      <c r="C325" s="10"/>
    </row>
    <row r="326" ht="17.25" customHeight="1" spans="1:3">
      <c r="A326" s="8">
        <v>2040350</v>
      </c>
      <c r="B326" s="8" t="s">
        <v>863</v>
      </c>
      <c r="C326" s="10"/>
    </row>
    <row r="327" ht="17.25" customHeight="1" spans="1:3">
      <c r="A327" s="8">
        <v>2040399</v>
      </c>
      <c r="B327" s="8" t="s">
        <v>1047</v>
      </c>
      <c r="C327" s="10"/>
    </row>
    <row r="328" ht="17.25" customHeight="1" spans="1:3">
      <c r="A328" s="8">
        <v>20404</v>
      </c>
      <c r="B328" s="42" t="s">
        <v>1048</v>
      </c>
      <c r="C328" s="9">
        <f>SUM(C329:C335)</f>
        <v>36</v>
      </c>
    </row>
    <row r="329" ht="17.25" customHeight="1" spans="1:3">
      <c r="A329" s="8">
        <v>2040401</v>
      </c>
      <c r="B329" s="8" t="s">
        <v>854</v>
      </c>
      <c r="C329" s="10">
        <v>36</v>
      </c>
    </row>
    <row r="330" ht="17.25" customHeight="1" spans="1:3">
      <c r="A330" s="8">
        <v>2040402</v>
      </c>
      <c r="B330" s="8" t="s">
        <v>855</v>
      </c>
      <c r="C330" s="10"/>
    </row>
    <row r="331" ht="17.25" customHeight="1" spans="1:3">
      <c r="A331" s="8">
        <v>2040403</v>
      </c>
      <c r="B331" s="8" t="s">
        <v>856</v>
      </c>
      <c r="C331" s="10"/>
    </row>
    <row r="332" ht="17.25" customHeight="1" spans="1:3">
      <c r="A332" s="8">
        <v>2040409</v>
      </c>
      <c r="B332" s="8" t="s">
        <v>1049</v>
      </c>
      <c r="C332" s="10"/>
    </row>
    <row r="333" ht="17.25" customHeight="1" spans="1:3">
      <c r="A333" s="8">
        <v>2040410</v>
      </c>
      <c r="B333" s="8" t="s">
        <v>1050</v>
      </c>
      <c r="C333" s="10"/>
    </row>
    <row r="334" ht="17.25" customHeight="1" spans="1:3">
      <c r="A334" s="8">
        <v>2040450</v>
      </c>
      <c r="B334" s="8" t="s">
        <v>863</v>
      </c>
      <c r="C334" s="10"/>
    </row>
    <row r="335" ht="17.25" customHeight="1" spans="1:3">
      <c r="A335" s="8">
        <v>2040499</v>
      </c>
      <c r="B335" s="8" t="s">
        <v>1051</v>
      </c>
      <c r="C335" s="10"/>
    </row>
    <row r="336" ht="17.25" customHeight="1" spans="1:3">
      <c r="A336" s="8">
        <v>20405</v>
      </c>
      <c r="B336" s="42" t="s">
        <v>1052</v>
      </c>
      <c r="C336" s="9">
        <f>SUM(C337:C344)</f>
        <v>54</v>
      </c>
    </row>
    <row r="337" ht="17.25" customHeight="1" spans="1:3">
      <c r="A337" s="8">
        <v>2040501</v>
      </c>
      <c r="B337" s="8" t="s">
        <v>854</v>
      </c>
      <c r="C337" s="10">
        <v>54</v>
      </c>
    </row>
    <row r="338" ht="17.25" customHeight="1" spans="1:3">
      <c r="A338" s="8">
        <v>2040502</v>
      </c>
      <c r="B338" s="8" t="s">
        <v>855</v>
      </c>
      <c r="C338" s="10"/>
    </row>
    <row r="339" ht="17.25" customHeight="1" spans="1:3">
      <c r="A339" s="8">
        <v>2040503</v>
      </c>
      <c r="B339" s="8" t="s">
        <v>856</v>
      </c>
      <c r="C339" s="10"/>
    </row>
    <row r="340" ht="17.25" customHeight="1" spans="1:3">
      <c r="A340" s="8">
        <v>2040504</v>
      </c>
      <c r="B340" s="8" t="s">
        <v>1053</v>
      </c>
      <c r="C340" s="10"/>
    </row>
    <row r="341" ht="17.25" customHeight="1" spans="1:3">
      <c r="A341" s="8">
        <v>2040505</v>
      </c>
      <c r="B341" s="8" t="s">
        <v>1054</v>
      </c>
      <c r="C341" s="10"/>
    </row>
    <row r="342" ht="17.25" customHeight="1" spans="1:3">
      <c r="A342" s="8">
        <v>2040506</v>
      </c>
      <c r="B342" s="8" t="s">
        <v>1055</v>
      </c>
      <c r="C342" s="10"/>
    </row>
    <row r="343" ht="17.25" customHeight="1" spans="1:3">
      <c r="A343" s="8">
        <v>2040550</v>
      </c>
      <c r="B343" s="8" t="s">
        <v>863</v>
      </c>
      <c r="C343" s="10"/>
    </row>
    <row r="344" ht="17.25" customHeight="1" spans="1:3">
      <c r="A344" s="8">
        <v>2040599</v>
      </c>
      <c r="B344" s="8" t="s">
        <v>1056</v>
      </c>
      <c r="C344" s="10"/>
    </row>
    <row r="345" ht="17.25" customHeight="1" spans="1:3">
      <c r="A345" s="8">
        <v>20406</v>
      </c>
      <c r="B345" s="42" t="s">
        <v>1057</v>
      </c>
      <c r="C345" s="9">
        <f>SUM(C346:C358)</f>
        <v>932</v>
      </c>
    </row>
    <row r="346" ht="17.25" customHeight="1" spans="1:3">
      <c r="A346" s="8">
        <v>2040601</v>
      </c>
      <c r="B346" s="8" t="s">
        <v>854</v>
      </c>
      <c r="C346" s="10">
        <v>578</v>
      </c>
    </row>
    <row r="347" ht="17.25" customHeight="1" spans="1:3">
      <c r="A347" s="8">
        <v>2040602</v>
      </c>
      <c r="B347" s="8" t="s">
        <v>855</v>
      </c>
      <c r="C347" s="10">
        <v>215</v>
      </c>
    </row>
    <row r="348" ht="17.25" customHeight="1" spans="1:3">
      <c r="A348" s="8">
        <v>2040603</v>
      </c>
      <c r="B348" s="8" t="s">
        <v>856</v>
      </c>
      <c r="C348" s="10"/>
    </row>
    <row r="349" ht="17.25" customHeight="1" spans="1:3">
      <c r="A349" s="8">
        <v>2040604</v>
      </c>
      <c r="B349" s="8" t="s">
        <v>1058</v>
      </c>
      <c r="C349" s="10"/>
    </row>
    <row r="350" ht="17.25" customHeight="1" spans="1:3">
      <c r="A350" s="8">
        <v>2040605</v>
      </c>
      <c r="B350" s="8" t="s">
        <v>1059</v>
      </c>
      <c r="C350" s="10"/>
    </row>
    <row r="351" ht="17.25" customHeight="1" spans="1:3">
      <c r="A351" s="8">
        <v>2040606</v>
      </c>
      <c r="B351" s="8" t="s">
        <v>1060</v>
      </c>
      <c r="C351" s="10"/>
    </row>
    <row r="352" ht="17.25" customHeight="1" spans="1:3">
      <c r="A352" s="8">
        <v>2040607</v>
      </c>
      <c r="B352" s="8" t="s">
        <v>1061</v>
      </c>
      <c r="C352" s="10">
        <v>58</v>
      </c>
    </row>
    <row r="353" ht="17.25" customHeight="1" spans="1:3">
      <c r="A353" s="8">
        <v>2040608</v>
      </c>
      <c r="B353" s="8" t="s">
        <v>1062</v>
      </c>
      <c r="C353" s="10"/>
    </row>
    <row r="354" ht="17.25" customHeight="1" spans="1:3">
      <c r="A354" s="8">
        <v>2040610</v>
      </c>
      <c r="B354" s="8" t="s">
        <v>1063</v>
      </c>
      <c r="C354" s="10"/>
    </row>
    <row r="355" ht="17.25" customHeight="1" spans="1:3">
      <c r="A355" s="8">
        <v>2040612</v>
      </c>
      <c r="B355" s="8" t="s">
        <v>1064</v>
      </c>
      <c r="C355" s="10"/>
    </row>
    <row r="356" ht="17.25" customHeight="1" spans="1:3">
      <c r="A356" s="8">
        <v>2040613</v>
      </c>
      <c r="B356" s="8" t="s">
        <v>894</v>
      </c>
      <c r="C356" s="10"/>
    </row>
    <row r="357" ht="17.25" customHeight="1" spans="1:3">
      <c r="A357" s="8">
        <v>2040650</v>
      </c>
      <c r="B357" s="8" t="s">
        <v>863</v>
      </c>
      <c r="C357" s="10">
        <v>72</v>
      </c>
    </row>
    <row r="358" ht="17.25" customHeight="1" spans="1:3">
      <c r="A358" s="8">
        <v>2040699</v>
      </c>
      <c r="B358" s="8" t="s">
        <v>1065</v>
      </c>
      <c r="C358" s="10">
        <v>9</v>
      </c>
    </row>
    <row r="359" ht="17.25" customHeight="1" spans="1:3">
      <c r="A359" s="8">
        <v>20407</v>
      </c>
      <c r="B359" s="42" t="s">
        <v>1066</v>
      </c>
      <c r="C359" s="9">
        <f>SUM(C360:C368)</f>
        <v>0</v>
      </c>
    </row>
    <row r="360" ht="17.25" customHeight="1" spans="1:3">
      <c r="A360" s="8">
        <v>2040701</v>
      </c>
      <c r="B360" s="8" t="s">
        <v>854</v>
      </c>
      <c r="C360" s="10"/>
    </row>
    <row r="361" ht="17.25" customHeight="1" spans="1:3">
      <c r="A361" s="8">
        <v>2040702</v>
      </c>
      <c r="B361" s="8" t="s">
        <v>855</v>
      </c>
      <c r="C361" s="10"/>
    </row>
    <row r="362" ht="17.25" customHeight="1" spans="1:3">
      <c r="A362" s="8">
        <v>2040703</v>
      </c>
      <c r="B362" s="8" t="s">
        <v>856</v>
      </c>
      <c r="C362" s="10"/>
    </row>
    <row r="363" ht="17.25" customHeight="1" spans="1:3">
      <c r="A363" s="8">
        <v>2040704</v>
      </c>
      <c r="B363" s="8" t="s">
        <v>1067</v>
      </c>
      <c r="C363" s="10"/>
    </row>
    <row r="364" ht="17.25" customHeight="1" spans="1:3">
      <c r="A364" s="8">
        <v>2040705</v>
      </c>
      <c r="B364" s="8" t="s">
        <v>1068</v>
      </c>
      <c r="C364" s="10"/>
    </row>
    <row r="365" ht="17.25" customHeight="1" spans="1:3">
      <c r="A365" s="8">
        <v>2040706</v>
      </c>
      <c r="B365" s="8" t="s">
        <v>1069</v>
      </c>
      <c r="C365" s="10"/>
    </row>
    <row r="366" ht="17.25" customHeight="1" spans="1:3">
      <c r="A366" s="8">
        <v>2040707</v>
      </c>
      <c r="B366" s="8" t="s">
        <v>894</v>
      </c>
      <c r="C366" s="10"/>
    </row>
    <row r="367" ht="17.25" customHeight="1" spans="1:3">
      <c r="A367" s="8">
        <v>2040750</v>
      </c>
      <c r="B367" s="8" t="s">
        <v>863</v>
      </c>
      <c r="C367" s="10"/>
    </row>
    <row r="368" ht="17.25" customHeight="1" spans="1:3">
      <c r="A368" s="8">
        <v>2040799</v>
      </c>
      <c r="B368" s="8" t="s">
        <v>1070</v>
      </c>
      <c r="C368" s="10"/>
    </row>
    <row r="369" ht="17.25" customHeight="1" spans="1:3">
      <c r="A369" s="8">
        <v>20408</v>
      </c>
      <c r="B369" s="42" t="s">
        <v>1071</v>
      </c>
      <c r="C369" s="9">
        <f>SUM(C370:C378)</f>
        <v>0</v>
      </c>
    </row>
    <row r="370" ht="17.25" customHeight="1" spans="1:3">
      <c r="A370" s="8">
        <v>2040801</v>
      </c>
      <c r="B370" s="8" t="s">
        <v>854</v>
      </c>
      <c r="C370" s="10"/>
    </row>
    <row r="371" ht="17.25" customHeight="1" spans="1:3">
      <c r="A371" s="8">
        <v>2040802</v>
      </c>
      <c r="B371" s="8" t="s">
        <v>855</v>
      </c>
      <c r="C371" s="10"/>
    </row>
    <row r="372" ht="17.25" customHeight="1" spans="1:3">
      <c r="A372" s="8">
        <v>2040803</v>
      </c>
      <c r="B372" s="8" t="s">
        <v>856</v>
      </c>
      <c r="C372" s="10"/>
    </row>
    <row r="373" ht="17.25" customHeight="1" spans="1:3">
      <c r="A373" s="8">
        <v>2040804</v>
      </c>
      <c r="B373" s="8" t="s">
        <v>1072</v>
      </c>
      <c r="C373" s="10"/>
    </row>
    <row r="374" ht="17.25" customHeight="1" spans="1:3">
      <c r="A374" s="8">
        <v>2040805</v>
      </c>
      <c r="B374" s="8" t="s">
        <v>1073</v>
      </c>
      <c r="C374" s="10"/>
    </row>
    <row r="375" ht="17.25" customHeight="1" spans="1:3">
      <c r="A375" s="8">
        <v>2040806</v>
      </c>
      <c r="B375" s="8" t="s">
        <v>1074</v>
      </c>
      <c r="C375" s="10"/>
    </row>
    <row r="376" ht="17.25" customHeight="1" spans="1:3">
      <c r="A376" s="8">
        <v>2040807</v>
      </c>
      <c r="B376" s="8" t="s">
        <v>894</v>
      </c>
      <c r="C376" s="10"/>
    </row>
    <row r="377" ht="17.25" customHeight="1" spans="1:3">
      <c r="A377" s="8">
        <v>2040850</v>
      </c>
      <c r="B377" s="8" t="s">
        <v>863</v>
      </c>
      <c r="C377" s="10"/>
    </row>
    <row r="378" ht="17.25" customHeight="1" spans="1:3">
      <c r="A378" s="8">
        <v>2040899</v>
      </c>
      <c r="B378" s="8" t="s">
        <v>1075</v>
      </c>
      <c r="C378" s="10"/>
    </row>
    <row r="379" ht="17.25" customHeight="1" spans="1:3">
      <c r="A379" s="8">
        <v>20409</v>
      </c>
      <c r="B379" s="42" t="s">
        <v>1076</v>
      </c>
      <c r="C379" s="9">
        <f>SUM(C380:C386)</f>
        <v>0</v>
      </c>
    </row>
    <row r="380" ht="17.25" customHeight="1" spans="1:3">
      <c r="A380" s="8">
        <v>2040901</v>
      </c>
      <c r="B380" s="8" t="s">
        <v>854</v>
      </c>
      <c r="C380" s="10"/>
    </row>
    <row r="381" ht="17.25" customHeight="1" spans="1:3">
      <c r="A381" s="8">
        <v>2040902</v>
      </c>
      <c r="B381" s="8" t="s">
        <v>855</v>
      </c>
      <c r="C381" s="10"/>
    </row>
    <row r="382" ht="17.25" customHeight="1" spans="1:3">
      <c r="A382" s="8">
        <v>2040903</v>
      </c>
      <c r="B382" s="8" t="s">
        <v>856</v>
      </c>
      <c r="C382" s="10"/>
    </row>
    <row r="383" ht="17.25" customHeight="1" spans="1:3">
      <c r="A383" s="8">
        <v>2040904</v>
      </c>
      <c r="B383" s="8" t="s">
        <v>1077</v>
      </c>
      <c r="C383" s="10"/>
    </row>
    <row r="384" ht="17.25" customHeight="1" spans="1:3">
      <c r="A384" s="8">
        <v>2040905</v>
      </c>
      <c r="B384" s="8" t="s">
        <v>1078</v>
      </c>
      <c r="C384" s="10"/>
    </row>
    <row r="385" ht="17.25" customHeight="1" spans="1:3">
      <c r="A385" s="8">
        <v>2040950</v>
      </c>
      <c r="B385" s="8" t="s">
        <v>863</v>
      </c>
      <c r="C385" s="10"/>
    </row>
    <row r="386" ht="17.25" customHeight="1" spans="1:3">
      <c r="A386" s="8">
        <v>2040999</v>
      </c>
      <c r="B386" s="8" t="s">
        <v>1079</v>
      </c>
      <c r="C386" s="10"/>
    </row>
    <row r="387" ht="17.25" customHeight="1" spans="1:3">
      <c r="A387" s="8">
        <v>20410</v>
      </c>
      <c r="B387" s="42" t="s">
        <v>1080</v>
      </c>
      <c r="C387" s="9">
        <f>SUM(C388:C392)</f>
        <v>0</v>
      </c>
    </row>
    <row r="388" ht="17.25" customHeight="1" spans="1:3">
      <c r="A388" s="8">
        <v>2041001</v>
      </c>
      <c r="B388" s="8" t="s">
        <v>854</v>
      </c>
      <c r="C388" s="10"/>
    </row>
    <row r="389" ht="17.25" customHeight="1" spans="1:3">
      <c r="A389" s="8">
        <v>2041002</v>
      </c>
      <c r="B389" s="8" t="s">
        <v>855</v>
      </c>
      <c r="C389" s="10"/>
    </row>
    <row r="390" ht="17.25" customHeight="1" spans="1:3">
      <c r="A390" s="8">
        <v>2041006</v>
      </c>
      <c r="B390" s="8" t="s">
        <v>894</v>
      </c>
      <c r="C390" s="10"/>
    </row>
    <row r="391" ht="17.25" customHeight="1" spans="1:3">
      <c r="A391" s="8">
        <v>2041007</v>
      </c>
      <c r="B391" s="8" t="s">
        <v>1081</v>
      </c>
      <c r="C391" s="10"/>
    </row>
    <row r="392" ht="17.25" customHeight="1" spans="1:3">
      <c r="A392" s="8">
        <v>2041099</v>
      </c>
      <c r="B392" s="8" t="s">
        <v>1082</v>
      </c>
      <c r="C392" s="10"/>
    </row>
    <row r="393" ht="17.25" customHeight="1" spans="1:3">
      <c r="A393" s="8">
        <v>20499</v>
      </c>
      <c r="B393" s="42" t="s">
        <v>1083</v>
      </c>
      <c r="C393" s="9">
        <f>SUM(C394:C395)</f>
        <v>191</v>
      </c>
    </row>
    <row r="394" ht="17.25" customHeight="1" spans="1:3">
      <c r="A394" s="8">
        <v>2049902</v>
      </c>
      <c r="B394" s="8" t="s">
        <v>1084</v>
      </c>
      <c r="C394" s="10">
        <v>11</v>
      </c>
    </row>
    <row r="395" ht="17.25" customHeight="1" spans="1:3">
      <c r="A395" s="8">
        <v>2049999</v>
      </c>
      <c r="B395" s="8" t="s">
        <v>1085</v>
      </c>
      <c r="C395" s="10">
        <v>180</v>
      </c>
    </row>
    <row r="396" ht="17.25" customHeight="1" spans="1:3">
      <c r="A396" s="8">
        <v>205</v>
      </c>
      <c r="B396" s="42" t="s">
        <v>1086</v>
      </c>
      <c r="C396" s="9">
        <f>SUM(C397,C402,C409,C415,C421,C425,C429,C433,C439,C446)</f>
        <v>64651</v>
      </c>
    </row>
    <row r="397" ht="17.25" customHeight="1" spans="1:3">
      <c r="A397" s="8">
        <v>20501</v>
      </c>
      <c r="B397" s="42" t="s">
        <v>1087</v>
      </c>
      <c r="C397" s="9">
        <f>SUM(C398:C401)</f>
        <v>341</v>
      </c>
    </row>
    <row r="398" ht="17.25" customHeight="1" spans="1:3">
      <c r="A398" s="8">
        <v>2050101</v>
      </c>
      <c r="B398" s="8" t="s">
        <v>854</v>
      </c>
      <c r="C398" s="10">
        <v>211</v>
      </c>
    </row>
    <row r="399" ht="17.25" customHeight="1" spans="1:3">
      <c r="A399" s="8">
        <v>2050102</v>
      </c>
      <c r="B399" s="8" t="s">
        <v>855</v>
      </c>
      <c r="C399" s="10">
        <v>130</v>
      </c>
    </row>
    <row r="400" ht="17.25" customHeight="1" spans="1:3">
      <c r="A400" s="8">
        <v>2050103</v>
      </c>
      <c r="B400" s="8" t="s">
        <v>856</v>
      </c>
      <c r="C400" s="10"/>
    </row>
    <row r="401" ht="17.25" customHeight="1" spans="1:3">
      <c r="A401" s="8">
        <v>2050199</v>
      </c>
      <c r="B401" s="8" t="s">
        <v>1088</v>
      </c>
      <c r="C401" s="10"/>
    </row>
    <row r="402" ht="17.25" customHeight="1" spans="1:3">
      <c r="A402" s="8">
        <v>20502</v>
      </c>
      <c r="B402" s="42" t="s">
        <v>1089</v>
      </c>
      <c r="C402" s="9">
        <f>SUM(C403:C408)</f>
        <v>51745</v>
      </c>
    </row>
    <row r="403" ht="17.25" customHeight="1" spans="1:3">
      <c r="A403" s="8">
        <v>2050201</v>
      </c>
      <c r="B403" s="8" t="s">
        <v>1090</v>
      </c>
      <c r="C403" s="10">
        <v>4088</v>
      </c>
    </row>
    <row r="404" ht="17.25" customHeight="1" spans="1:3">
      <c r="A404" s="8">
        <v>2050202</v>
      </c>
      <c r="B404" s="8" t="s">
        <v>1091</v>
      </c>
      <c r="C404" s="10">
        <v>17102</v>
      </c>
    </row>
    <row r="405" ht="17.25" customHeight="1" spans="1:3">
      <c r="A405" s="8">
        <v>2050203</v>
      </c>
      <c r="B405" s="8" t="s">
        <v>1092</v>
      </c>
      <c r="C405" s="10">
        <v>20407</v>
      </c>
    </row>
    <row r="406" ht="17.25" customHeight="1" spans="1:3">
      <c r="A406" s="8">
        <v>2050204</v>
      </c>
      <c r="B406" s="8" t="s">
        <v>1093</v>
      </c>
      <c r="C406" s="10">
        <v>8041</v>
      </c>
    </row>
    <row r="407" ht="17.25" customHeight="1" spans="1:3">
      <c r="A407" s="8">
        <v>2050205</v>
      </c>
      <c r="B407" s="8" t="s">
        <v>1094</v>
      </c>
      <c r="C407" s="10"/>
    </row>
    <row r="408" ht="17.25" customHeight="1" spans="1:3">
      <c r="A408" s="8">
        <v>2050299</v>
      </c>
      <c r="B408" s="8" t="s">
        <v>1095</v>
      </c>
      <c r="C408" s="10">
        <v>2107</v>
      </c>
    </row>
    <row r="409" ht="17.25" customHeight="1" spans="1:3">
      <c r="A409" s="8">
        <v>20503</v>
      </c>
      <c r="B409" s="42" t="s">
        <v>1096</v>
      </c>
      <c r="C409" s="9">
        <f>SUM(C410:C414)</f>
        <v>2840</v>
      </c>
    </row>
    <row r="410" ht="17.25" customHeight="1" spans="1:3">
      <c r="A410" s="8">
        <v>2050301</v>
      </c>
      <c r="B410" s="8" t="s">
        <v>1097</v>
      </c>
      <c r="C410" s="10"/>
    </row>
    <row r="411" ht="17.25" customHeight="1" spans="1:3">
      <c r="A411" s="8">
        <v>2050302</v>
      </c>
      <c r="B411" s="8" t="s">
        <v>1098</v>
      </c>
      <c r="C411" s="10">
        <v>2800</v>
      </c>
    </row>
    <row r="412" ht="17.25" customHeight="1" spans="1:3">
      <c r="A412" s="8">
        <v>2050303</v>
      </c>
      <c r="B412" s="8" t="s">
        <v>1099</v>
      </c>
      <c r="C412" s="10"/>
    </row>
    <row r="413" ht="17.25" customHeight="1" spans="1:3">
      <c r="A413" s="8">
        <v>2050305</v>
      </c>
      <c r="B413" s="8" t="s">
        <v>1100</v>
      </c>
      <c r="C413" s="10"/>
    </row>
    <row r="414" ht="17.25" customHeight="1" spans="1:3">
      <c r="A414" s="8">
        <v>2050399</v>
      </c>
      <c r="B414" s="8" t="s">
        <v>1101</v>
      </c>
      <c r="C414" s="10">
        <v>40</v>
      </c>
    </row>
    <row r="415" ht="17.25" customHeight="1" spans="1:3">
      <c r="A415" s="8">
        <v>20504</v>
      </c>
      <c r="B415" s="42" t="s">
        <v>1102</v>
      </c>
      <c r="C415" s="9">
        <f>SUM(C416:C420)</f>
        <v>0</v>
      </c>
    </row>
    <row r="416" ht="17.25" customHeight="1" spans="1:3">
      <c r="A416" s="8">
        <v>2050401</v>
      </c>
      <c r="B416" s="8" t="s">
        <v>1103</v>
      </c>
      <c r="C416" s="10"/>
    </row>
    <row r="417" ht="17.25" customHeight="1" spans="1:3">
      <c r="A417" s="8">
        <v>2050402</v>
      </c>
      <c r="B417" s="8" t="s">
        <v>1104</v>
      </c>
      <c r="C417" s="10"/>
    </row>
    <row r="418" ht="17.25" customHeight="1" spans="1:3">
      <c r="A418" s="8">
        <v>2050403</v>
      </c>
      <c r="B418" s="8" t="s">
        <v>1105</v>
      </c>
      <c r="C418" s="10"/>
    </row>
    <row r="419" ht="17.25" customHeight="1" spans="1:3">
      <c r="A419" s="8">
        <v>2050404</v>
      </c>
      <c r="B419" s="8" t="s">
        <v>1106</v>
      </c>
      <c r="C419" s="10"/>
    </row>
    <row r="420" ht="17.25" customHeight="1" spans="1:3">
      <c r="A420" s="8">
        <v>2050499</v>
      </c>
      <c r="B420" s="8" t="s">
        <v>1107</v>
      </c>
      <c r="C420" s="10"/>
    </row>
    <row r="421" ht="17.25" customHeight="1" spans="1:3">
      <c r="A421" s="8">
        <v>20505</v>
      </c>
      <c r="B421" s="42" t="s">
        <v>1108</v>
      </c>
      <c r="C421" s="9">
        <f>SUM(C422:C424)</f>
        <v>0</v>
      </c>
    </row>
    <row r="422" ht="17.25" customHeight="1" spans="1:3">
      <c r="A422" s="8">
        <v>2050501</v>
      </c>
      <c r="B422" s="8" t="s">
        <v>1109</v>
      </c>
      <c r="C422" s="10"/>
    </row>
    <row r="423" ht="17.25" customHeight="1" spans="1:3">
      <c r="A423" s="8">
        <v>2050502</v>
      </c>
      <c r="B423" s="8" t="s">
        <v>1110</v>
      </c>
      <c r="C423" s="10"/>
    </row>
    <row r="424" ht="17.25" customHeight="1" spans="1:3">
      <c r="A424" s="8">
        <v>2050599</v>
      </c>
      <c r="B424" s="8" t="s">
        <v>1111</v>
      </c>
      <c r="C424" s="10"/>
    </row>
    <row r="425" ht="17.25" customHeight="1" spans="1:3">
      <c r="A425" s="8">
        <v>20506</v>
      </c>
      <c r="B425" s="42" t="s">
        <v>1112</v>
      </c>
      <c r="C425" s="9">
        <f>SUM(C426:C428)</f>
        <v>0</v>
      </c>
    </row>
    <row r="426" ht="17.25" customHeight="1" spans="1:3">
      <c r="A426" s="8">
        <v>2050601</v>
      </c>
      <c r="B426" s="8" t="s">
        <v>1113</v>
      </c>
      <c r="C426" s="10"/>
    </row>
    <row r="427" ht="17.25" customHeight="1" spans="1:3">
      <c r="A427" s="8">
        <v>2050602</v>
      </c>
      <c r="B427" s="8" t="s">
        <v>1114</v>
      </c>
      <c r="C427" s="10"/>
    </row>
    <row r="428" ht="17.25" customHeight="1" spans="1:3">
      <c r="A428" s="8">
        <v>2050699</v>
      </c>
      <c r="B428" s="8" t="s">
        <v>1115</v>
      </c>
      <c r="C428" s="10"/>
    </row>
    <row r="429" ht="17.25" customHeight="1" spans="1:3">
      <c r="A429" s="8">
        <v>20507</v>
      </c>
      <c r="B429" s="42" t="s">
        <v>1116</v>
      </c>
      <c r="C429" s="9">
        <f>SUM(C430:C432)</f>
        <v>540</v>
      </c>
    </row>
    <row r="430" ht="17.25" customHeight="1" spans="1:3">
      <c r="A430" s="8">
        <v>2050701</v>
      </c>
      <c r="B430" s="8" t="s">
        <v>1117</v>
      </c>
      <c r="C430" s="10">
        <v>540</v>
      </c>
    </row>
    <row r="431" ht="17.25" customHeight="1" spans="1:3">
      <c r="A431" s="8">
        <v>2050702</v>
      </c>
      <c r="B431" s="8" t="s">
        <v>1118</v>
      </c>
      <c r="C431" s="10"/>
    </row>
    <row r="432" ht="17.25" customHeight="1" spans="1:3">
      <c r="A432" s="8">
        <v>2050799</v>
      </c>
      <c r="B432" s="8" t="s">
        <v>1119</v>
      </c>
      <c r="C432" s="10"/>
    </row>
    <row r="433" ht="17.25" customHeight="1" spans="1:3">
      <c r="A433" s="8">
        <v>20508</v>
      </c>
      <c r="B433" s="42" t="s">
        <v>1120</v>
      </c>
      <c r="C433" s="9">
        <f>SUM(C434:C438)</f>
        <v>508</v>
      </c>
    </row>
    <row r="434" ht="17.25" customHeight="1" spans="1:3">
      <c r="A434" s="8">
        <v>2050801</v>
      </c>
      <c r="B434" s="8" t="s">
        <v>1121</v>
      </c>
      <c r="C434" s="10">
        <v>266</v>
      </c>
    </row>
    <row r="435" ht="17.25" customHeight="1" spans="1:3">
      <c r="A435" s="8">
        <v>2050802</v>
      </c>
      <c r="B435" s="8" t="s">
        <v>1122</v>
      </c>
      <c r="C435" s="10">
        <v>238</v>
      </c>
    </row>
    <row r="436" ht="17.25" customHeight="1" spans="1:3">
      <c r="A436" s="8">
        <v>2050803</v>
      </c>
      <c r="B436" s="8" t="s">
        <v>1123</v>
      </c>
      <c r="C436" s="10"/>
    </row>
    <row r="437" ht="17.25" customHeight="1" spans="1:3">
      <c r="A437" s="8">
        <v>2050804</v>
      </c>
      <c r="B437" s="8" t="s">
        <v>1124</v>
      </c>
      <c r="C437" s="10"/>
    </row>
    <row r="438" ht="17.25" customHeight="1" spans="1:3">
      <c r="A438" s="8">
        <v>2050899</v>
      </c>
      <c r="B438" s="8" t="s">
        <v>1125</v>
      </c>
      <c r="C438" s="10">
        <v>4</v>
      </c>
    </row>
    <row r="439" ht="17.25" customHeight="1" spans="1:3">
      <c r="A439" s="8">
        <v>20509</v>
      </c>
      <c r="B439" s="42" t="s">
        <v>1126</v>
      </c>
      <c r="C439" s="9">
        <f>SUM(C440:C445)</f>
        <v>8677</v>
      </c>
    </row>
    <row r="440" ht="17.25" customHeight="1" spans="1:3">
      <c r="A440" s="8">
        <v>2050901</v>
      </c>
      <c r="B440" s="8" t="s">
        <v>1127</v>
      </c>
      <c r="C440" s="10"/>
    </row>
    <row r="441" ht="17.25" customHeight="1" spans="1:3">
      <c r="A441" s="8">
        <v>2050902</v>
      </c>
      <c r="B441" s="8" t="s">
        <v>1128</v>
      </c>
      <c r="C441" s="10"/>
    </row>
    <row r="442" ht="17.25" customHeight="1" spans="1:3">
      <c r="A442" s="8">
        <v>2050903</v>
      </c>
      <c r="B442" s="8" t="s">
        <v>1129</v>
      </c>
      <c r="C442" s="10"/>
    </row>
    <row r="443" ht="17.25" customHeight="1" spans="1:3">
      <c r="A443" s="8">
        <v>2050904</v>
      </c>
      <c r="B443" s="8" t="s">
        <v>1130</v>
      </c>
      <c r="C443" s="10"/>
    </row>
    <row r="444" ht="17.25" customHeight="1" spans="1:3">
      <c r="A444" s="8">
        <v>2050905</v>
      </c>
      <c r="B444" s="8" t="s">
        <v>1131</v>
      </c>
      <c r="C444" s="10"/>
    </row>
    <row r="445" ht="17.25" customHeight="1" spans="1:3">
      <c r="A445" s="8">
        <v>2050999</v>
      </c>
      <c r="B445" s="8" t="s">
        <v>1132</v>
      </c>
      <c r="C445" s="10">
        <v>8677</v>
      </c>
    </row>
    <row r="446" ht="17.25" customHeight="1" spans="1:3">
      <c r="A446" s="8">
        <v>20599</v>
      </c>
      <c r="B446" s="42" t="s">
        <v>1133</v>
      </c>
      <c r="C446" s="9">
        <f>C447</f>
        <v>0</v>
      </c>
    </row>
    <row r="447" ht="17.25" customHeight="1" spans="1:3">
      <c r="A447" s="8">
        <v>2059999</v>
      </c>
      <c r="B447" s="8" t="s">
        <v>1134</v>
      </c>
      <c r="C447" s="10"/>
    </row>
    <row r="448" ht="17.25" customHeight="1" spans="1:3">
      <c r="A448" s="8">
        <v>206</v>
      </c>
      <c r="B448" s="42" t="s">
        <v>1135</v>
      </c>
      <c r="C448" s="9">
        <f>SUM(C449,C454,C463,C469,C474,C479,C484,C491,C495,C499)</f>
        <v>3444</v>
      </c>
    </row>
    <row r="449" ht="17.25" customHeight="1" spans="1:3">
      <c r="A449" s="8">
        <v>20601</v>
      </c>
      <c r="B449" s="42" t="s">
        <v>1136</v>
      </c>
      <c r="C449" s="9">
        <f>SUM(C450:C453)</f>
        <v>3081</v>
      </c>
    </row>
    <row r="450" ht="17.25" customHeight="1" spans="1:3">
      <c r="A450" s="8">
        <v>2060101</v>
      </c>
      <c r="B450" s="8" t="s">
        <v>854</v>
      </c>
      <c r="C450" s="10"/>
    </row>
    <row r="451" ht="17.25" customHeight="1" spans="1:3">
      <c r="A451" s="8">
        <v>2060102</v>
      </c>
      <c r="B451" s="8" t="s">
        <v>855</v>
      </c>
      <c r="C451" s="10">
        <v>1073</v>
      </c>
    </row>
    <row r="452" ht="17.25" customHeight="1" spans="1:3">
      <c r="A452" s="8">
        <v>2060103</v>
      </c>
      <c r="B452" s="8" t="s">
        <v>856</v>
      </c>
      <c r="C452" s="10"/>
    </row>
    <row r="453" ht="17.25" customHeight="1" spans="1:3">
      <c r="A453" s="8">
        <v>2060199</v>
      </c>
      <c r="B453" s="8" t="s">
        <v>1137</v>
      </c>
      <c r="C453" s="10">
        <v>2008</v>
      </c>
    </row>
    <row r="454" ht="17.25" customHeight="1" spans="1:3">
      <c r="A454" s="8">
        <v>20602</v>
      </c>
      <c r="B454" s="42" t="s">
        <v>1138</v>
      </c>
      <c r="C454" s="9">
        <f>SUM(C455:C462)</f>
        <v>0</v>
      </c>
    </row>
    <row r="455" ht="17.25" customHeight="1" spans="1:3">
      <c r="A455" s="8">
        <v>2060201</v>
      </c>
      <c r="B455" s="8" t="s">
        <v>1139</v>
      </c>
      <c r="C455" s="10"/>
    </row>
    <row r="456" ht="17.25" customHeight="1" spans="1:3">
      <c r="A456" s="8">
        <v>2060203</v>
      </c>
      <c r="B456" s="8" t="s">
        <v>1140</v>
      </c>
      <c r="C456" s="10"/>
    </row>
    <row r="457" ht="17.25" customHeight="1" spans="1:3">
      <c r="A457" s="8">
        <v>2060204</v>
      </c>
      <c r="B457" s="8" t="s">
        <v>1141</v>
      </c>
      <c r="C457" s="10"/>
    </row>
    <row r="458" ht="17.25" customHeight="1" spans="1:3">
      <c r="A458" s="8">
        <v>2060205</v>
      </c>
      <c r="B458" s="8" t="s">
        <v>1142</v>
      </c>
      <c r="C458" s="10"/>
    </row>
    <row r="459" ht="17.25" customHeight="1" spans="1:3">
      <c r="A459" s="8">
        <v>2060206</v>
      </c>
      <c r="B459" s="8" t="s">
        <v>1143</v>
      </c>
      <c r="C459" s="10"/>
    </row>
    <row r="460" ht="17.25" customHeight="1" spans="1:3">
      <c r="A460" s="8">
        <v>2060207</v>
      </c>
      <c r="B460" s="8" t="s">
        <v>1144</v>
      </c>
      <c r="C460" s="10"/>
    </row>
    <row r="461" ht="17.25" customHeight="1" spans="1:3">
      <c r="A461" s="8">
        <v>2060208</v>
      </c>
      <c r="B461" s="8" t="s">
        <v>1145</v>
      </c>
      <c r="C461" s="10"/>
    </row>
    <row r="462" ht="17.25" customHeight="1" spans="1:3">
      <c r="A462" s="8">
        <v>2060299</v>
      </c>
      <c r="B462" s="8" t="s">
        <v>1146</v>
      </c>
      <c r="C462" s="10"/>
    </row>
    <row r="463" ht="17.25" customHeight="1" spans="1:3">
      <c r="A463" s="8">
        <v>20603</v>
      </c>
      <c r="B463" s="42" t="s">
        <v>1147</v>
      </c>
      <c r="C463" s="9">
        <f>SUM(C464:C468)</f>
        <v>0</v>
      </c>
    </row>
    <row r="464" ht="17.25" customHeight="1" spans="1:3">
      <c r="A464" s="8">
        <v>2060301</v>
      </c>
      <c r="B464" s="8" t="s">
        <v>1139</v>
      </c>
      <c r="C464" s="10"/>
    </row>
    <row r="465" ht="17.25" customHeight="1" spans="1:3">
      <c r="A465" s="8">
        <v>2060302</v>
      </c>
      <c r="B465" s="8" t="s">
        <v>1148</v>
      </c>
      <c r="C465" s="10"/>
    </row>
    <row r="466" ht="17.25" customHeight="1" spans="1:3">
      <c r="A466" s="8">
        <v>2060303</v>
      </c>
      <c r="B466" s="8" t="s">
        <v>1149</v>
      </c>
      <c r="C466" s="10"/>
    </row>
    <row r="467" ht="17.25" customHeight="1" spans="1:3">
      <c r="A467" s="8">
        <v>2060304</v>
      </c>
      <c r="B467" s="8" t="s">
        <v>1150</v>
      </c>
      <c r="C467" s="10"/>
    </row>
    <row r="468" ht="17.25" customHeight="1" spans="1:3">
      <c r="A468" s="8">
        <v>2060399</v>
      </c>
      <c r="B468" s="8" t="s">
        <v>1151</v>
      </c>
      <c r="C468" s="10"/>
    </row>
    <row r="469" ht="17.25" customHeight="1" spans="1:3">
      <c r="A469" s="8">
        <v>20604</v>
      </c>
      <c r="B469" s="42" t="s">
        <v>1152</v>
      </c>
      <c r="C469" s="9">
        <f>SUM(C470:C473)</f>
        <v>0</v>
      </c>
    </row>
    <row r="470" ht="17.25" customHeight="1" spans="1:3">
      <c r="A470" s="8">
        <v>2060401</v>
      </c>
      <c r="B470" s="8" t="s">
        <v>1139</v>
      </c>
      <c r="C470" s="10"/>
    </row>
    <row r="471" ht="17.25" customHeight="1" spans="1:3">
      <c r="A471" s="8">
        <v>2060404</v>
      </c>
      <c r="B471" s="8" t="s">
        <v>1153</v>
      </c>
      <c r="C471" s="10"/>
    </row>
    <row r="472" ht="17.25" customHeight="1" spans="1:3">
      <c r="A472" s="8">
        <v>2060405</v>
      </c>
      <c r="B472" s="8" t="s">
        <v>1154</v>
      </c>
      <c r="C472" s="10"/>
    </row>
    <row r="473" ht="17.25" customHeight="1" spans="1:3">
      <c r="A473" s="8">
        <v>2060499</v>
      </c>
      <c r="B473" s="8" t="s">
        <v>1155</v>
      </c>
      <c r="C473" s="10"/>
    </row>
    <row r="474" ht="17.25" customHeight="1" spans="1:3">
      <c r="A474" s="8">
        <v>20605</v>
      </c>
      <c r="B474" s="42" t="s">
        <v>1156</v>
      </c>
      <c r="C474" s="9">
        <f>SUM(C475:C478)</f>
        <v>236</v>
      </c>
    </row>
    <row r="475" ht="17.25" customHeight="1" spans="1:3">
      <c r="A475" s="8">
        <v>2060501</v>
      </c>
      <c r="B475" s="8" t="s">
        <v>1139</v>
      </c>
      <c r="C475" s="10">
        <v>226</v>
      </c>
    </row>
    <row r="476" ht="17.25" customHeight="1" spans="1:3">
      <c r="A476" s="8">
        <v>2060502</v>
      </c>
      <c r="B476" s="8" t="s">
        <v>1157</v>
      </c>
      <c r="C476" s="10">
        <v>10</v>
      </c>
    </row>
    <row r="477" ht="17.25" customHeight="1" spans="1:3">
      <c r="A477" s="8">
        <v>2060503</v>
      </c>
      <c r="B477" s="8" t="s">
        <v>1158</v>
      </c>
      <c r="C477" s="10"/>
    </row>
    <row r="478" ht="17.25" customHeight="1" spans="1:3">
      <c r="A478" s="8">
        <v>2060599</v>
      </c>
      <c r="B478" s="8" t="s">
        <v>1159</v>
      </c>
      <c r="C478" s="10"/>
    </row>
    <row r="479" ht="17.25" customHeight="1" spans="1:3">
      <c r="A479" s="8">
        <v>20606</v>
      </c>
      <c r="B479" s="42" t="s">
        <v>1160</v>
      </c>
      <c r="C479" s="9">
        <f>SUM(C480:C483)</f>
        <v>0</v>
      </c>
    </row>
    <row r="480" ht="17.25" customHeight="1" spans="1:3">
      <c r="A480" s="8">
        <v>2060601</v>
      </c>
      <c r="B480" s="8" t="s">
        <v>1161</v>
      </c>
      <c r="C480" s="10"/>
    </row>
    <row r="481" ht="17.25" customHeight="1" spans="1:3">
      <c r="A481" s="8">
        <v>2060602</v>
      </c>
      <c r="B481" s="8" t="s">
        <v>1162</v>
      </c>
      <c r="C481" s="10"/>
    </row>
    <row r="482" ht="17.25" customHeight="1" spans="1:3">
      <c r="A482" s="8">
        <v>2060603</v>
      </c>
      <c r="B482" s="8" t="s">
        <v>1163</v>
      </c>
      <c r="C482" s="10"/>
    </row>
    <row r="483" ht="17.25" customHeight="1" spans="1:3">
      <c r="A483" s="8">
        <v>2060699</v>
      </c>
      <c r="B483" s="8" t="s">
        <v>1164</v>
      </c>
      <c r="C483" s="10"/>
    </row>
    <row r="484" ht="17.25" customHeight="1" spans="1:3">
      <c r="A484" s="8">
        <v>20607</v>
      </c>
      <c r="B484" s="42" t="s">
        <v>1165</v>
      </c>
      <c r="C484" s="9">
        <f>SUM(C485:C490)</f>
        <v>127</v>
      </c>
    </row>
    <row r="485" ht="17.25" customHeight="1" spans="1:3">
      <c r="A485" s="8">
        <v>2060701</v>
      </c>
      <c r="B485" s="8" t="s">
        <v>1139</v>
      </c>
      <c r="C485" s="10">
        <v>66</v>
      </c>
    </row>
    <row r="486" ht="17.25" customHeight="1" spans="1:3">
      <c r="A486" s="8">
        <v>2060702</v>
      </c>
      <c r="B486" s="8" t="s">
        <v>1166</v>
      </c>
      <c r="C486" s="10">
        <v>61</v>
      </c>
    </row>
    <row r="487" ht="17.25" customHeight="1" spans="1:3">
      <c r="A487" s="8">
        <v>2060703</v>
      </c>
      <c r="B487" s="8" t="s">
        <v>1167</v>
      </c>
      <c r="C487" s="10"/>
    </row>
    <row r="488" ht="17.25" customHeight="1" spans="1:3">
      <c r="A488" s="8">
        <v>2060704</v>
      </c>
      <c r="B488" s="8" t="s">
        <v>1168</v>
      </c>
      <c r="C488" s="10"/>
    </row>
    <row r="489" ht="17.25" customHeight="1" spans="1:3">
      <c r="A489" s="8">
        <v>2060705</v>
      </c>
      <c r="B489" s="8" t="s">
        <v>1169</v>
      </c>
      <c r="C489" s="10"/>
    </row>
    <row r="490" ht="17.25" customHeight="1" spans="1:3">
      <c r="A490" s="8">
        <v>2060799</v>
      </c>
      <c r="B490" s="8" t="s">
        <v>1170</v>
      </c>
      <c r="C490" s="10"/>
    </row>
    <row r="491" ht="17.25" customHeight="1" spans="1:3">
      <c r="A491" s="8">
        <v>20608</v>
      </c>
      <c r="B491" s="42" t="s">
        <v>1171</v>
      </c>
      <c r="C491" s="9">
        <f>SUM(C492:C494)</f>
        <v>0</v>
      </c>
    </row>
    <row r="492" ht="17.25" customHeight="1" spans="1:3">
      <c r="A492" s="8">
        <v>2060801</v>
      </c>
      <c r="B492" s="8" t="s">
        <v>1172</v>
      </c>
      <c r="C492" s="10"/>
    </row>
    <row r="493" ht="17.25" customHeight="1" spans="1:3">
      <c r="A493" s="8">
        <v>2060802</v>
      </c>
      <c r="B493" s="8" t="s">
        <v>1173</v>
      </c>
      <c r="C493" s="10"/>
    </row>
    <row r="494" ht="17.25" customHeight="1" spans="1:3">
      <c r="A494" s="8">
        <v>2060899</v>
      </c>
      <c r="B494" s="8" t="s">
        <v>1174</v>
      </c>
      <c r="C494" s="10"/>
    </row>
    <row r="495" ht="17.25" customHeight="1" spans="1:3">
      <c r="A495" s="8">
        <v>20609</v>
      </c>
      <c r="B495" s="42" t="s">
        <v>1175</v>
      </c>
      <c r="C495" s="9">
        <f>SUM(C496:C498)</f>
        <v>0</v>
      </c>
    </row>
    <row r="496" ht="17.25" customHeight="1" spans="1:3">
      <c r="A496" s="8">
        <v>2060901</v>
      </c>
      <c r="B496" s="8" t="s">
        <v>1176</v>
      </c>
      <c r="C496" s="10"/>
    </row>
    <row r="497" ht="17.25" customHeight="1" spans="1:3">
      <c r="A497" s="8">
        <v>2060902</v>
      </c>
      <c r="B497" s="8" t="s">
        <v>1177</v>
      </c>
      <c r="C497" s="10"/>
    </row>
    <row r="498" ht="17.25" customHeight="1" spans="1:3">
      <c r="A498" s="8">
        <v>2060999</v>
      </c>
      <c r="B498" s="8" t="s">
        <v>1178</v>
      </c>
      <c r="C498" s="10"/>
    </row>
    <row r="499" ht="17.25" customHeight="1" spans="1:3">
      <c r="A499" s="8">
        <v>20699</v>
      </c>
      <c r="B499" s="42" t="s">
        <v>1179</v>
      </c>
      <c r="C499" s="9">
        <f>SUM(C500:C503)</f>
        <v>0</v>
      </c>
    </row>
    <row r="500" ht="17.25" customHeight="1" spans="1:3">
      <c r="A500" s="8">
        <v>2069901</v>
      </c>
      <c r="B500" s="8" t="s">
        <v>1180</v>
      </c>
      <c r="C500" s="10"/>
    </row>
    <row r="501" ht="17.25" customHeight="1" spans="1:3">
      <c r="A501" s="8">
        <v>2069902</v>
      </c>
      <c r="B501" s="8" t="s">
        <v>1181</v>
      </c>
      <c r="C501" s="10"/>
    </row>
    <row r="502" ht="17.25" customHeight="1" spans="1:3">
      <c r="A502" s="8">
        <v>2069903</v>
      </c>
      <c r="B502" s="8" t="s">
        <v>1182</v>
      </c>
      <c r="C502" s="10"/>
    </row>
    <row r="503" ht="17.25" customHeight="1" spans="1:3">
      <c r="A503" s="8">
        <v>2069999</v>
      </c>
      <c r="B503" s="8" t="s">
        <v>1183</v>
      </c>
      <c r="C503" s="10"/>
    </row>
    <row r="504" ht="17.25" customHeight="1" spans="1:3">
      <c r="A504" s="8">
        <v>207</v>
      </c>
      <c r="B504" s="42" t="s">
        <v>1184</v>
      </c>
      <c r="C504" s="9">
        <f>SUM(C505,C521,C529,C540,C549,C557)</f>
        <v>4999</v>
      </c>
    </row>
    <row r="505" ht="17.25" customHeight="1" spans="1:3">
      <c r="A505" s="8">
        <v>20701</v>
      </c>
      <c r="B505" s="42" t="s">
        <v>1185</v>
      </c>
      <c r="C505" s="9">
        <f>SUM(C506:C520)</f>
        <v>2600</v>
      </c>
    </row>
    <row r="506" ht="17.25" customHeight="1" spans="1:3">
      <c r="A506" s="8">
        <v>2070101</v>
      </c>
      <c r="B506" s="8" t="s">
        <v>854</v>
      </c>
      <c r="C506" s="10">
        <v>336</v>
      </c>
    </row>
    <row r="507" ht="17.25" customHeight="1" spans="1:3">
      <c r="A507" s="8">
        <v>2070102</v>
      </c>
      <c r="B507" s="8" t="s">
        <v>855</v>
      </c>
      <c r="C507" s="10">
        <v>73</v>
      </c>
    </row>
    <row r="508" ht="17.25" customHeight="1" spans="1:3">
      <c r="A508" s="8">
        <v>2070103</v>
      </c>
      <c r="B508" s="8" t="s">
        <v>856</v>
      </c>
      <c r="C508" s="10"/>
    </row>
    <row r="509" ht="17.25" customHeight="1" spans="1:3">
      <c r="A509" s="8">
        <v>2070104</v>
      </c>
      <c r="B509" s="8" t="s">
        <v>1186</v>
      </c>
      <c r="C509" s="10">
        <v>196</v>
      </c>
    </row>
    <row r="510" ht="17.25" customHeight="1" spans="1:3">
      <c r="A510" s="8">
        <v>2070105</v>
      </c>
      <c r="B510" s="8" t="s">
        <v>1187</v>
      </c>
      <c r="C510" s="10"/>
    </row>
    <row r="511" ht="17.25" customHeight="1" spans="1:3">
      <c r="A511" s="8">
        <v>2070106</v>
      </c>
      <c r="B511" s="8" t="s">
        <v>1188</v>
      </c>
      <c r="C511" s="10">
        <v>18</v>
      </c>
    </row>
    <row r="512" ht="17.25" customHeight="1" spans="1:3">
      <c r="A512" s="8">
        <v>2070107</v>
      </c>
      <c r="B512" s="8" t="s">
        <v>1189</v>
      </c>
      <c r="C512" s="10">
        <v>70</v>
      </c>
    </row>
    <row r="513" ht="17.25" customHeight="1" spans="1:3">
      <c r="A513" s="8">
        <v>2070108</v>
      </c>
      <c r="B513" s="8" t="s">
        <v>1190</v>
      </c>
      <c r="C513" s="10"/>
    </row>
    <row r="514" ht="17.25" customHeight="1" spans="1:3">
      <c r="A514" s="8">
        <v>2070109</v>
      </c>
      <c r="B514" s="8" t="s">
        <v>1191</v>
      </c>
      <c r="C514" s="10">
        <v>180</v>
      </c>
    </row>
    <row r="515" ht="17.25" customHeight="1" spans="1:3">
      <c r="A515" s="8">
        <v>2070110</v>
      </c>
      <c r="B515" s="8" t="s">
        <v>1192</v>
      </c>
      <c r="C515" s="10"/>
    </row>
    <row r="516" ht="17.25" customHeight="1" spans="1:3">
      <c r="A516" s="8">
        <v>2070111</v>
      </c>
      <c r="B516" s="8" t="s">
        <v>1193</v>
      </c>
      <c r="C516" s="10">
        <v>50</v>
      </c>
    </row>
    <row r="517" ht="17.25" customHeight="1" spans="1:3">
      <c r="A517" s="8">
        <v>2070112</v>
      </c>
      <c r="B517" s="8" t="s">
        <v>1194</v>
      </c>
      <c r="C517" s="10"/>
    </row>
    <row r="518" ht="17.25" customHeight="1" spans="1:3">
      <c r="A518" s="8">
        <v>2070113</v>
      </c>
      <c r="B518" s="8" t="s">
        <v>1195</v>
      </c>
      <c r="C518" s="10"/>
    </row>
    <row r="519" ht="17.25" customHeight="1" spans="1:3">
      <c r="A519" s="8">
        <v>2070114</v>
      </c>
      <c r="B519" s="8" t="s">
        <v>1196</v>
      </c>
      <c r="C519" s="10"/>
    </row>
    <row r="520" ht="17.25" customHeight="1" spans="1:3">
      <c r="A520" s="8">
        <v>2070199</v>
      </c>
      <c r="B520" s="8" t="s">
        <v>1197</v>
      </c>
      <c r="C520" s="10">
        <v>1677</v>
      </c>
    </row>
    <row r="521" ht="17.25" customHeight="1" spans="1:3">
      <c r="A521" s="8">
        <v>20702</v>
      </c>
      <c r="B521" s="42" t="s">
        <v>1198</v>
      </c>
      <c r="C521" s="9">
        <f>SUM(C522:C528)</f>
        <v>738</v>
      </c>
    </row>
    <row r="522" ht="17.25" customHeight="1" spans="1:3">
      <c r="A522" s="8">
        <v>2070201</v>
      </c>
      <c r="B522" s="8" t="s">
        <v>854</v>
      </c>
      <c r="C522" s="10"/>
    </row>
    <row r="523" ht="17.25" customHeight="1" spans="1:3">
      <c r="A523" s="8">
        <v>2070202</v>
      </c>
      <c r="B523" s="8" t="s">
        <v>855</v>
      </c>
      <c r="C523" s="10"/>
    </row>
    <row r="524" ht="17.25" customHeight="1" spans="1:3">
      <c r="A524" s="8">
        <v>2070203</v>
      </c>
      <c r="B524" s="8" t="s">
        <v>856</v>
      </c>
      <c r="C524" s="10"/>
    </row>
    <row r="525" ht="17.25" customHeight="1" spans="1:3">
      <c r="A525" s="8">
        <v>2070204</v>
      </c>
      <c r="B525" s="8" t="s">
        <v>1199</v>
      </c>
      <c r="C525" s="10">
        <v>69</v>
      </c>
    </row>
    <row r="526" ht="17.25" customHeight="1" spans="1:3">
      <c r="A526" s="8">
        <v>2070205</v>
      </c>
      <c r="B526" s="8" t="s">
        <v>1200</v>
      </c>
      <c r="C526" s="10">
        <v>289</v>
      </c>
    </row>
    <row r="527" ht="17.25" customHeight="1" spans="1:3">
      <c r="A527" s="8">
        <v>2070206</v>
      </c>
      <c r="B527" s="8" t="s">
        <v>1201</v>
      </c>
      <c r="C527" s="10">
        <v>349</v>
      </c>
    </row>
    <row r="528" ht="17.25" customHeight="1" spans="1:3">
      <c r="A528" s="8">
        <v>2070299</v>
      </c>
      <c r="B528" s="8" t="s">
        <v>1202</v>
      </c>
      <c r="C528" s="10">
        <v>31</v>
      </c>
    </row>
    <row r="529" ht="17.25" customHeight="1" spans="1:3">
      <c r="A529" s="8">
        <v>20703</v>
      </c>
      <c r="B529" s="42" t="s">
        <v>1203</v>
      </c>
      <c r="C529" s="9">
        <f>SUM(C530:C539)</f>
        <v>0</v>
      </c>
    </row>
    <row r="530" ht="17.25" customHeight="1" spans="1:3">
      <c r="A530" s="8">
        <v>2070301</v>
      </c>
      <c r="B530" s="8" t="s">
        <v>854</v>
      </c>
      <c r="C530" s="10"/>
    </row>
    <row r="531" ht="17.25" customHeight="1" spans="1:3">
      <c r="A531" s="8">
        <v>2070302</v>
      </c>
      <c r="B531" s="8" t="s">
        <v>855</v>
      </c>
      <c r="C531" s="10"/>
    </row>
    <row r="532" ht="17.25" customHeight="1" spans="1:3">
      <c r="A532" s="8">
        <v>2070303</v>
      </c>
      <c r="B532" s="8" t="s">
        <v>856</v>
      </c>
      <c r="C532" s="10"/>
    </row>
    <row r="533" ht="17.25" customHeight="1" spans="1:3">
      <c r="A533" s="8">
        <v>2070304</v>
      </c>
      <c r="B533" s="8" t="s">
        <v>1204</v>
      </c>
      <c r="C533" s="10"/>
    </row>
    <row r="534" ht="17.25" customHeight="1" spans="1:3">
      <c r="A534" s="8">
        <v>2070305</v>
      </c>
      <c r="B534" s="8" t="s">
        <v>1205</v>
      </c>
      <c r="C534" s="10"/>
    </row>
    <row r="535" ht="17.25" customHeight="1" spans="1:3">
      <c r="A535" s="8">
        <v>2070306</v>
      </c>
      <c r="B535" s="8" t="s">
        <v>1206</v>
      </c>
      <c r="C535" s="10"/>
    </row>
    <row r="536" ht="17.25" customHeight="1" spans="1:3">
      <c r="A536" s="8">
        <v>2070307</v>
      </c>
      <c r="B536" s="8" t="s">
        <v>1207</v>
      </c>
      <c r="C536" s="10"/>
    </row>
    <row r="537" ht="17.25" customHeight="1" spans="1:3">
      <c r="A537" s="8">
        <v>2070308</v>
      </c>
      <c r="B537" s="8" t="s">
        <v>1208</v>
      </c>
      <c r="C537" s="10"/>
    </row>
    <row r="538" ht="17.25" customHeight="1" spans="1:3">
      <c r="A538" s="8">
        <v>2070309</v>
      </c>
      <c r="B538" s="8" t="s">
        <v>1209</v>
      </c>
      <c r="C538" s="10"/>
    </row>
    <row r="539" ht="17.25" customHeight="1" spans="1:3">
      <c r="A539" s="8">
        <v>2070399</v>
      </c>
      <c r="B539" s="8" t="s">
        <v>1210</v>
      </c>
      <c r="C539" s="10"/>
    </row>
    <row r="540" ht="17.25" customHeight="1" spans="1:3">
      <c r="A540" s="8">
        <v>20706</v>
      </c>
      <c r="B540" s="26" t="s">
        <v>1211</v>
      </c>
      <c r="C540" s="9">
        <f>SUM(C541:C548)</f>
        <v>0</v>
      </c>
    </row>
    <row r="541" ht="17.25" customHeight="1" spans="1:3">
      <c r="A541" s="8">
        <v>2070601</v>
      </c>
      <c r="B541" s="11" t="s">
        <v>854</v>
      </c>
      <c r="C541" s="10"/>
    </row>
    <row r="542" ht="17.25" customHeight="1" spans="1:3">
      <c r="A542" s="8">
        <v>2070602</v>
      </c>
      <c r="B542" s="11" t="s">
        <v>855</v>
      </c>
      <c r="C542" s="10"/>
    </row>
    <row r="543" ht="17.25" customHeight="1" spans="1:3">
      <c r="A543" s="8">
        <v>2070603</v>
      </c>
      <c r="B543" s="11" t="s">
        <v>856</v>
      </c>
      <c r="C543" s="10"/>
    </row>
    <row r="544" ht="17.25" customHeight="1" spans="1:3">
      <c r="A544" s="8">
        <v>2070604</v>
      </c>
      <c r="B544" s="11" t="s">
        <v>1212</v>
      </c>
      <c r="C544" s="10"/>
    </row>
    <row r="545" ht="17.25" customHeight="1" spans="1:3">
      <c r="A545" s="8">
        <v>2070605</v>
      </c>
      <c r="B545" s="11" t="s">
        <v>1213</v>
      </c>
      <c r="C545" s="10"/>
    </row>
    <row r="546" ht="17.25" customHeight="1" spans="1:3">
      <c r="A546" s="8">
        <v>2070606</v>
      </c>
      <c r="B546" s="11" t="s">
        <v>1214</v>
      </c>
      <c r="C546" s="10"/>
    </row>
    <row r="547" ht="17.25" customHeight="1" spans="1:3">
      <c r="A547" s="8">
        <v>2070607</v>
      </c>
      <c r="B547" s="11" t="s">
        <v>1215</v>
      </c>
      <c r="C547" s="10"/>
    </row>
    <row r="548" ht="17.25" customHeight="1" spans="1:3">
      <c r="A548" s="8">
        <v>2070699</v>
      </c>
      <c r="B548" s="11" t="s">
        <v>1216</v>
      </c>
      <c r="C548" s="10"/>
    </row>
    <row r="549" ht="17.25" customHeight="1" spans="1:3">
      <c r="A549" s="8">
        <v>20708</v>
      </c>
      <c r="B549" s="26" t="s">
        <v>1217</v>
      </c>
      <c r="C549" s="9">
        <f>SUM(C550:C556)</f>
        <v>1055</v>
      </c>
    </row>
    <row r="550" ht="17.25" customHeight="1" spans="1:3">
      <c r="A550" s="8">
        <v>2070801</v>
      </c>
      <c r="B550" s="11" t="s">
        <v>854</v>
      </c>
      <c r="C550" s="10"/>
    </row>
    <row r="551" ht="17.25" customHeight="1" spans="1:3">
      <c r="A551" s="8">
        <v>2070802</v>
      </c>
      <c r="B551" s="11" t="s">
        <v>855</v>
      </c>
      <c r="C551" s="10"/>
    </row>
    <row r="552" ht="17.25" customHeight="1" spans="1:3">
      <c r="A552" s="8">
        <v>2070803</v>
      </c>
      <c r="B552" s="11" t="s">
        <v>856</v>
      </c>
      <c r="C552" s="10"/>
    </row>
    <row r="553" ht="17.25" customHeight="1" spans="1:3">
      <c r="A553" s="8">
        <v>2070806</v>
      </c>
      <c r="B553" s="11" t="s">
        <v>1218</v>
      </c>
      <c r="C553" s="10"/>
    </row>
    <row r="554" ht="17.25" customHeight="1" spans="1:3">
      <c r="A554" s="8">
        <v>2070807</v>
      </c>
      <c r="B554" s="11" t="s">
        <v>1219</v>
      </c>
      <c r="C554" s="10"/>
    </row>
    <row r="555" ht="17.25" customHeight="1" spans="1:3">
      <c r="A555" s="8">
        <v>2070808</v>
      </c>
      <c r="B555" s="11" t="s">
        <v>1220</v>
      </c>
      <c r="C555" s="10">
        <v>195</v>
      </c>
    </row>
    <row r="556" ht="17.25" customHeight="1" spans="1:3">
      <c r="A556" s="8">
        <v>2070899</v>
      </c>
      <c r="B556" s="11" t="s">
        <v>1221</v>
      </c>
      <c r="C556" s="10">
        <v>860</v>
      </c>
    </row>
    <row r="557" ht="17.25" customHeight="1" spans="1:3">
      <c r="A557" s="8">
        <v>20799</v>
      </c>
      <c r="B557" s="42" t="s">
        <v>1222</v>
      </c>
      <c r="C557" s="9">
        <f>SUM(C558:C560)</f>
        <v>606</v>
      </c>
    </row>
    <row r="558" ht="17.25" customHeight="1" spans="1:3">
      <c r="A558" s="8">
        <v>2079902</v>
      </c>
      <c r="B558" s="8" t="s">
        <v>1223</v>
      </c>
      <c r="C558" s="10">
        <v>64</v>
      </c>
    </row>
    <row r="559" ht="17.25" customHeight="1" spans="1:3">
      <c r="A559" s="8">
        <v>2079903</v>
      </c>
      <c r="B559" s="8" t="s">
        <v>1224</v>
      </c>
      <c r="C559" s="10"/>
    </row>
    <row r="560" ht="17.25" customHeight="1" spans="1:3">
      <c r="A560" s="8">
        <v>2079999</v>
      </c>
      <c r="B560" s="8" t="s">
        <v>1225</v>
      </c>
      <c r="C560" s="10">
        <v>542</v>
      </c>
    </row>
    <row r="561" ht="17.25" customHeight="1" spans="1:3">
      <c r="A561" s="8">
        <v>208</v>
      </c>
      <c r="B561" s="42" t="s">
        <v>1226</v>
      </c>
      <c r="C561" s="9">
        <f>SUM(C562,C581,C589,C591,C600,C604,C614,C623,C630,C638,C647,C653,C656,C659,C662,C665,C668,C672,C676,C685,C688)</f>
        <v>63780</v>
      </c>
    </row>
    <row r="562" ht="17.25" customHeight="1" spans="1:3">
      <c r="A562" s="8">
        <v>20801</v>
      </c>
      <c r="B562" s="42" t="s">
        <v>1227</v>
      </c>
      <c r="C562" s="9">
        <f>SUM(C563:C580)</f>
        <v>1102</v>
      </c>
    </row>
    <row r="563" ht="17.25" customHeight="1" spans="1:3">
      <c r="A563" s="8">
        <v>2080101</v>
      </c>
      <c r="B563" s="8" t="s">
        <v>854</v>
      </c>
      <c r="C563" s="10">
        <v>329</v>
      </c>
    </row>
    <row r="564" ht="17.25" customHeight="1" spans="1:3">
      <c r="A564" s="8">
        <v>2080102</v>
      </c>
      <c r="B564" s="8" t="s">
        <v>855</v>
      </c>
      <c r="C564" s="10">
        <v>170</v>
      </c>
    </row>
    <row r="565" ht="17.25" customHeight="1" spans="1:3">
      <c r="A565" s="8">
        <v>2080103</v>
      </c>
      <c r="B565" s="8" t="s">
        <v>856</v>
      </c>
      <c r="C565" s="10"/>
    </row>
    <row r="566" ht="17.25" customHeight="1" spans="1:3">
      <c r="A566" s="8">
        <v>2080104</v>
      </c>
      <c r="B566" s="8" t="s">
        <v>1228</v>
      </c>
      <c r="C566" s="10"/>
    </row>
    <row r="567" ht="17.25" customHeight="1" spans="1:3">
      <c r="A567" s="8">
        <v>2080105</v>
      </c>
      <c r="B567" s="8" t="s">
        <v>1229</v>
      </c>
      <c r="C567" s="10">
        <v>86</v>
      </c>
    </row>
    <row r="568" ht="17.25" customHeight="1" spans="1:3">
      <c r="A568" s="8">
        <v>2080106</v>
      </c>
      <c r="B568" s="8" t="s">
        <v>1230</v>
      </c>
      <c r="C568" s="10">
        <v>131</v>
      </c>
    </row>
    <row r="569" ht="17.25" customHeight="1" spans="1:3">
      <c r="A569" s="8">
        <v>2080107</v>
      </c>
      <c r="B569" s="8" t="s">
        <v>1231</v>
      </c>
      <c r="C569" s="10"/>
    </row>
    <row r="570" ht="17.25" customHeight="1" spans="1:3">
      <c r="A570" s="8">
        <v>2080108</v>
      </c>
      <c r="B570" s="8" t="s">
        <v>894</v>
      </c>
      <c r="C570" s="10"/>
    </row>
    <row r="571" ht="17.25" customHeight="1" spans="1:3">
      <c r="A571" s="8">
        <v>2080109</v>
      </c>
      <c r="B571" s="8" t="s">
        <v>1232</v>
      </c>
      <c r="C571" s="10">
        <v>386</v>
      </c>
    </row>
    <row r="572" ht="17.25" customHeight="1" spans="1:3">
      <c r="A572" s="8">
        <v>2080110</v>
      </c>
      <c r="B572" s="8" t="s">
        <v>1233</v>
      </c>
      <c r="C572" s="10"/>
    </row>
    <row r="573" ht="17.25" customHeight="1" spans="1:3">
      <c r="A573" s="8">
        <v>2080111</v>
      </c>
      <c r="B573" s="8" t="s">
        <v>1234</v>
      </c>
      <c r="C573" s="10"/>
    </row>
    <row r="574" ht="17.25" customHeight="1" spans="1:3">
      <c r="A574" s="8">
        <v>2080112</v>
      </c>
      <c r="B574" s="8" t="s">
        <v>1235</v>
      </c>
      <c r="C574" s="10"/>
    </row>
    <row r="575" ht="17.25" customHeight="1" spans="1:3">
      <c r="A575" s="8">
        <v>2080113</v>
      </c>
      <c r="B575" s="8" t="s">
        <v>1236</v>
      </c>
      <c r="C575" s="10"/>
    </row>
    <row r="576" ht="17.25" customHeight="1" spans="1:3">
      <c r="A576" s="8">
        <v>2080114</v>
      </c>
      <c r="B576" s="8" t="s">
        <v>1237</v>
      </c>
      <c r="C576" s="10"/>
    </row>
    <row r="577" ht="17.25" customHeight="1" spans="1:3">
      <c r="A577" s="8">
        <v>2080115</v>
      </c>
      <c r="B577" s="8" t="s">
        <v>1238</v>
      </c>
      <c r="C577" s="10"/>
    </row>
    <row r="578" ht="17.25" customHeight="1" spans="1:3">
      <c r="A578" s="8">
        <v>2080116</v>
      </c>
      <c r="B578" s="8" t="s">
        <v>1239</v>
      </c>
      <c r="C578" s="10"/>
    </row>
    <row r="579" ht="17.25" customHeight="1" spans="1:3">
      <c r="A579" s="8">
        <v>2080150</v>
      </c>
      <c r="B579" s="8" t="s">
        <v>863</v>
      </c>
      <c r="C579" s="10"/>
    </row>
    <row r="580" ht="17.25" customHeight="1" spans="1:3">
      <c r="A580" s="8">
        <v>2080199</v>
      </c>
      <c r="B580" s="8" t="s">
        <v>1240</v>
      </c>
      <c r="C580" s="10"/>
    </row>
    <row r="581" ht="17.25" customHeight="1" spans="1:3">
      <c r="A581" s="8">
        <v>20802</v>
      </c>
      <c r="B581" s="42" t="s">
        <v>1241</v>
      </c>
      <c r="C581" s="9">
        <f>SUM(C582:C588)</f>
        <v>1242</v>
      </c>
    </row>
    <row r="582" ht="17.25" customHeight="1" spans="1:3">
      <c r="A582" s="8">
        <v>2080201</v>
      </c>
      <c r="B582" s="8" t="s">
        <v>854</v>
      </c>
      <c r="C582" s="10">
        <v>189</v>
      </c>
    </row>
    <row r="583" ht="17.25" customHeight="1" spans="1:3">
      <c r="A583" s="8">
        <v>2080202</v>
      </c>
      <c r="B583" s="8" t="s">
        <v>855</v>
      </c>
      <c r="C583" s="10">
        <v>51</v>
      </c>
    </row>
    <row r="584" ht="17.25" customHeight="1" spans="1:3">
      <c r="A584" s="8">
        <v>2080203</v>
      </c>
      <c r="B584" s="8" t="s">
        <v>856</v>
      </c>
      <c r="C584" s="10"/>
    </row>
    <row r="585" ht="17.25" customHeight="1" spans="1:3">
      <c r="A585" s="8">
        <v>2080206</v>
      </c>
      <c r="B585" s="8" t="s">
        <v>1242</v>
      </c>
      <c r="C585" s="10"/>
    </row>
    <row r="586" ht="17.25" customHeight="1" spans="1:3">
      <c r="A586" s="8">
        <v>2080207</v>
      </c>
      <c r="B586" s="8" t="s">
        <v>1243</v>
      </c>
      <c r="C586" s="10"/>
    </row>
    <row r="587" ht="17.25" customHeight="1" spans="1:3">
      <c r="A587" s="8">
        <v>2080208</v>
      </c>
      <c r="B587" s="8" t="s">
        <v>1244</v>
      </c>
      <c r="C587" s="10">
        <v>821</v>
      </c>
    </row>
    <row r="588" ht="17.25" customHeight="1" spans="1:3">
      <c r="A588" s="8">
        <v>2080299</v>
      </c>
      <c r="B588" s="8" t="s">
        <v>1245</v>
      </c>
      <c r="C588" s="10">
        <v>181</v>
      </c>
    </row>
    <row r="589" ht="17.25" customHeight="1" spans="1:3">
      <c r="A589" s="8">
        <v>20804</v>
      </c>
      <c r="B589" s="42" t="s">
        <v>1246</v>
      </c>
      <c r="C589" s="9">
        <f>C590</f>
        <v>0</v>
      </c>
    </row>
    <row r="590" ht="17.25" customHeight="1" spans="1:3">
      <c r="A590" s="8">
        <v>2080402</v>
      </c>
      <c r="B590" s="8" t="s">
        <v>1247</v>
      </c>
      <c r="C590" s="10"/>
    </row>
    <row r="591" ht="17.25" customHeight="1" spans="1:3">
      <c r="A591" s="8">
        <v>20805</v>
      </c>
      <c r="B591" s="42" t="s">
        <v>1248</v>
      </c>
      <c r="C591" s="9">
        <f>SUM(C592:C599)</f>
        <v>34227</v>
      </c>
    </row>
    <row r="592" ht="17.25" customHeight="1" spans="1:3">
      <c r="A592" s="8">
        <v>2080501</v>
      </c>
      <c r="B592" s="8" t="s">
        <v>1249</v>
      </c>
      <c r="C592" s="10">
        <v>72</v>
      </c>
    </row>
    <row r="593" ht="17.25" customHeight="1" spans="1:3">
      <c r="A593" s="8">
        <v>2080502</v>
      </c>
      <c r="B593" s="8" t="s">
        <v>1250</v>
      </c>
      <c r="C593" s="10">
        <v>12</v>
      </c>
    </row>
    <row r="594" ht="17.25" customHeight="1" spans="1:3">
      <c r="A594" s="8">
        <v>2080503</v>
      </c>
      <c r="B594" s="8" t="s">
        <v>1251</v>
      </c>
      <c r="C594" s="10"/>
    </row>
    <row r="595" ht="17.25" customHeight="1" spans="1:3">
      <c r="A595" s="8">
        <v>2080505</v>
      </c>
      <c r="B595" s="8" t="s">
        <v>1252</v>
      </c>
      <c r="C595" s="10">
        <v>8191</v>
      </c>
    </row>
    <row r="596" ht="17.25" customHeight="1" spans="1:3">
      <c r="A596" s="8">
        <v>2080506</v>
      </c>
      <c r="B596" s="8" t="s">
        <v>1253</v>
      </c>
      <c r="C596" s="10">
        <v>802</v>
      </c>
    </row>
    <row r="597" ht="17.25" customHeight="1" spans="1:3">
      <c r="A597" s="8">
        <v>2080507</v>
      </c>
      <c r="B597" s="8" t="s">
        <v>1254</v>
      </c>
      <c r="C597" s="10">
        <v>25150</v>
      </c>
    </row>
    <row r="598" ht="17.25" customHeight="1" spans="1:3">
      <c r="A598" s="8">
        <v>2080508</v>
      </c>
      <c r="B598" s="8" t="s">
        <v>1255</v>
      </c>
      <c r="C598" s="10"/>
    </row>
    <row r="599" ht="17.25" customHeight="1" spans="1:3">
      <c r="A599" s="8">
        <v>2080599</v>
      </c>
      <c r="B599" s="8" t="s">
        <v>1256</v>
      </c>
      <c r="C599" s="10"/>
    </row>
    <row r="600" ht="17.25" customHeight="1" spans="1:3">
      <c r="A600" s="8">
        <v>20806</v>
      </c>
      <c r="B600" s="42" t="s">
        <v>1257</v>
      </c>
      <c r="C600" s="9">
        <f>SUM(C601:C603)</f>
        <v>0</v>
      </c>
    </row>
    <row r="601" ht="17.25" customHeight="1" spans="1:3">
      <c r="A601" s="8">
        <v>2080601</v>
      </c>
      <c r="B601" s="8" t="s">
        <v>1258</v>
      </c>
      <c r="C601" s="10"/>
    </row>
    <row r="602" ht="17.25" customHeight="1" spans="1:3">
      <c r="A602" s="8">
        <v>2080602</v>
      </c>
      <c r="B602" s="8" t="s">
        <v>1259</v>
      </c>
      <c r="C602" s="10"/>
    </row>
    <row r="603" ht="17.25" customHeight="1" spans="1:3">
      <c r="A603" s="8">
        <v>2080699</v>
      </c>
      <c r="B603" s="8" t="s">
        <v>1260</v>
      </c>
      <c r="C603" s="10"/>
    </row>
    <row r="604" ht="17.25" customHeight="1" spans="1:3">
      <c r="A604" s="8">
        <v>20807</v>
      </c>
      <c r="B604" s="42" t="s">
        <v>1261</v>
      </c>
      <c r="C604" s="9">
        <f>SUM(C605:C613)</f>
        <v>1530</v>
      </c>
    </row>
    <row r="605" ht="17.25" customHeight="1" spans="1:3">
      <c r="A605" s="8">
        <v>2080701</v>
      </c>
      <c r="B605" s="8" t="s">
        <v>1262</v>
      </c>
      <c r="C605" s="10"/>
    </row>
    <row r="606" ht="17.25" customHeight="1" spans="1:3">
      <c r="A606" s="8">
        <v>2080702</v>
      </c>
      <c r="B606" s="8" t="s">
        <v>1263</v>
      </c>
      <c r="C606" s="10"/>
    </row>
    <row r="607" ht="17.25" customHeight="1" spans="1:3">
      <c r="A607" s="8">
        <v>2080704</v>
      </c>
      <c r="B607" s="8" t="s">
        <v>1264</v>
      </c>
      <c r="C607" s="10"/>
    </row>
    <row r="608" ht="17.25" customHeight="1" spans="1:3">
      <c r="A608" s="8">
        <v>2080705</v>
      </c>
      <c r="B608" s="8" t="s">
        <v>1265</v>
      </c>
      <c r="C608" s="10"/>
    </row>
    <row r="609" ht="17.25" customHeight="1" spans="1:3">
      <c r="A609" s="8">
        <v>2080709</v>
      </c>
      <c r="B609" s="8" t="s">
        <v>1266</v>
      </c>
      <c r="C609" s="10"/>
    </row>
    <row r="610" ht="17.25" customHeight="1" spans="1:3">
      <c r="A610" s="8">
        <v>2080711</v>
      </c>
      <c r="B610" s="8" t="s">
        <v>1267</v>
      </c>
      <c r="C610" s="10"/>
    </row>
    <row r="611" ht="17.25" customHeight="1" spans="1:3">
      <c r="A611" s="8">
        <v>2080712</v>
      </c>
      <c r="B611" s="8" t="s">
        <v>1268</v>
      </c>
      <c r="C611" s="10"/>
    </row>
    <row r="612" ht="17.25" customHeight="1" spans="1:3">
      <c r="A612" s="8">
        <v>2080713</v>
      </c>
      <c r="B612" s="8" t="s">
        <v>1269</v>
      </c>
      <c r="C612" s="10"/>
    </row>
    <row r="613" ht="17.25" customHeight="1" spans="1:3">
      <c r="A613" s="8">
        <v>2080799</v>
      </c>
      <c r="B613" s="8" t="s">
        <v>1270</v>
      </c>
      <c r="C613" s="10">
        <v>1530</v>
      </c>
    </row>
    <row r="614" ht="17.25" customHeight="1" spans="1:3">
      <c r="A614" s="8">
        <v>20808</v>
      </c>
      <c r="B614" s="42" t="s">
        <v>1271</v>
      </c>
      <c r="C614" s="9">
        <f>SUM(C615:C622)</f>
        <v>6684</v>
      </c>
    </row>
    <row r="615" ht="17.25" customHeight="1" spans="1:3">
      <c r="A615" s="8">
        <v>2080801</v>
      </c>
      <c r="B615" s="8" t="s">
        <v>1272</v>
      </c>
      <c r="C615" s="10"/>
    </row>
    <row r="616" ht="17.25" customHeight="1" spans="1:3">
      <c r="A616" s="8">
        <v>2080802</v>
      </c>
      <c r="B616" s="8" t="s">
        <v>1273</v>
      </c>
      <c r="C616" s="10"/>
    </row>
    <row r="617" ht="17.25" customHeight="1" spans="1:3">
      <c r="A617" s="8">
        <v>2080803</v>
      </c>
      <c r="B617" s="8" t="s">
        <v>1274</v>
      </c>
      <c r="C617" s="10"/>
    </row>
    <row r="618" ht="17.25" customHeight="1" spans="1:3">
      <c r="A618" s="8">
        <v>2080805</v>
      </c>
      <c r="B618" s="8" t="s">
        <v>1275</v>
      </c>
      <c r="C618" s="10">
        <v>1146</v>
      </c>
    </row>
    <row r="619" ht="17.25" customHeight="1" spans="1:3">
      <c r="A619" s="8">
        <v>2080806</v>
      </c>
      <c r="B619" s="8" t="s">
        <v>1276</v>
      </c>
      <c r="C619" s="10"/>
    </row>
    <row r="620" ht="17.25" customHeight="1" spans="1:3">
      <c r="A620" s="8">
        <v>2080807</v>
      </c>
      <c r="B620" s="8" t="s">
        <v>1277</v>
      </c>
      <c r="C620" s="10"/>
    </row>
    <row r="621" ht="17.25" customHeight="1" spans="1:3">
      <c r="A621" s="8">
        <v>2080808</v>
      </c>
      <c r="B621" s="8" t="s">
        <v>1278</v>
      </c>
      <c r="C621" s="10"/>
    </row>
    <row r="622" ht="17.25" customHeight="1" spans="1:3">
      <c r="A622" s="8">
        <v>2080899</v>
      </c>
      <c r="B622" s="8" t="s">
        <v>1279</v>
      </c>
      <c r="C622" s="10">
        <v>5538</v>
      </c>
    </row>
    <row r="623" ht="17.25" customHeight="1" spans="1:3">
      <c r="A623" s="8">
        <v>20809</v>
      </c>
      <c r="B623" s="42" t="s">
        <v>1280</v>
      </c>
      <c r="C623" s="9">
        <f>SUM(C624:C629)</f>
        <v>1167</v>
      </c>
    </row>
    <row r="624" ht="17.25" customHeight="1" spans="1:3">
      <c r="A624" s="8">
        <v>2080901</v>
      </c>
      <c r="B624" s="8" t="s">
        <v>1281</v>
      </c>
      <c r="C624" s="10">
        <v>1008</v>
      </c>
    </row>
    <row r="625" ht="17.25" customHeight="1" spans="1:3">
      <c r="A625" s="8">
        <v>2080902</v>
      </c>
      <c r="B625" s="8" t="s">
        <v>1282</v>
      </c>
      <c r="C625" s="10">
        <v>96</v>
      </c>
    </row>
    <row r="626" ht="17.25" customHeight="1" spans="1:3">
      <c r="A626" s="8">
        <v>2080903</v>
      </c>
      <c r="B626" s="8" t="s">
        <v>1283</v>
      </c>
      <c r="C626" s="10"/>
    </row>
    <row r="627" ht="17.25" customHeight="1" spans="1:3">
      <c r="A627" s="8">
        <v>2080904</v>
      </c>
      <c r="B627" s="8" t="s">
        <v>1284</v>
      </c>
      <c r="C627" s="10">
        <v>53</v>
      </c>
    </row>
    <row r="628" ht="17.25" customHeight="1" spans="1:3">
      <c r="A628" s="8">
        <v>2080905</v>
      </c>
      <c r="B628" s="8" t="s">
        <v>1285</v>
      </c>
      <c r="C628" s="10">
        <v>10</v>
      </c>
    </row>
    <row r="629" ht="17.25" customHeight="1" spans="1:3">
      <c r="A629" s="8">
        <v>2080999</v>
      </c>
      <c r="B629" s="8" t="s">
        <v>1286</v>
      </c>
      <c r="C629" s="10"/>
    </row>
    <row r="630" ht="17.25" customHeight="1" spans="1:3">
      <c r="A630" s="8">
        <v>20810</v>
      </c>
      <c r="B630" s="42" t="s">
        <v>1287</v>
      </c>
      <c r="C630" s="9">
        <f>SUM(C631:C637)</f>
        <v>280</v>
      </c>
    </row>
    <row r="631" ht="17.25" customHeight="1" spans="1:3">
      <c r="A631" s="8">
        <v>2081001</v>
      </c>
      <c r="B631" s="8" t="s">
        <v>1288</v>
      </c>
      <c r="C631" s="10">
        <v>3</v>
      </c>
    </row>
    <row r="632" ht="17.25" customHeight="1" spans="1:3">
      <c r="A632" s="8">
        <v>2081002</v>
      </c>
      <c r="B632" s="8" t="s">
        <v>1289</v>
      </c>
      <c r="C632" s="10"/>
    </row>
    <row r="633" ht="17.25" customHeight="1" spans="1:3">
      <c r="A633" s="8">
        <v>2081003</v>
      </c>
      <c r="B633" s="8" t="s">
        <v>1290</v>
      </c>
      <c r="C633" s="10"/>
    </row>
    <row r="634" ht="17.25" customHeight="1" spans="1:3">
      <c r="A634" s="8">
        <v>2081004</v>
      </c>
      <c r="B634" s="8" t="s">
        <v>1291</v>
      </c>
      <c r="C634" s="10"/>
    </row>
    <row r="635" ht="17.25" customHeight="1" spans="1:3">
      <c r="A635" s="8">
        <v>2081005</v>
      </c>
      <c r="B635" s="8" t="s">
        <v>1292</v>
      </c>
      <c r="C635" s="10">
        <v>186</v>
      </c>
    </row>
    <row r="636" ht="17.25" customHeight="1" spans="1:3">
      <c r="A636" s="8">
        <v>2081006</v>
      </c>
      <c r="B636" s="8" t="s">
        <v>1293</v>
      </c>
      <c r="C636" s="10"/>
    </row>
    <row r="637" ht="17.25" customHeight="1" spans="1:3">
      <c r="A637" s="8">
        <v>2081099</v>
      </c>
      <c r="B637" s="8" t="s">
        <v>1294</v>
      </c>
      <c r="C637" s="10">
        <v>91</v>
      </c>
    </row>
    <row r="638" ht="17.25" customHeight="1" spans="1:3">
      <c r="A638" s="8">
        <v>20811</v>
      </c>
      <c r="B638" s="42" t="s">
        <v>1295</v>
      </c>
      <c r="C638" s="9">
        <f>SUM(C639:C646)</f>
        <v>2277</v>
      </c>
    </row>
    <row r="639" ht="17.25" customHeight="1" spans="1:3">
      <c r="A639" s="8">
        <v>2081101</v>
      </c>
      <c r="B639" s="8" t="s">
        <v>854</v>
      </c>
      <c r="C639" s="10">
        <v>90</v>
      </c>
    </row>
    <row r="640" ht="17.25" customHeight="1" spans="1:3">
      <c r="A640" s="8">
        <v>2081102</v>
      </c>
      <c r="B640" s="8" t="s">
        <v>855</v>
      </c>
      <c r="C640" s="10"/>
    </row>
    <row r="641" ht="17.25" customHeight="1" spans="1:3">
      <c r="A641" s="8">
        <v>2081103</v>
      </c>
      <c r="B641" s="8" t="s">
        <v>856</v>
      </c>
      <c r="C641" s="10"/>
    </row>
    <row r="642" ht="17.25" customHeight="1" spans="1:3">
      <c r="A642" s="8">
        <v>2081104</v>
      </c>
      <c r="B642" s="8" t="s">
        <v>1296</v>
      </c>
      <c r="C642" s="10">
        <v>209</v>
      </c>
    </row>
    <row r="643" ht="17.25" customHeight="1" spans="1:3">
      <c r="A643" s="8">
        <v>2081105</v>
      </c>
      <c r="B643" s="8" t="s">
        <v>1297</v>
      </c>
      <c r="C643" s="10">
        <v>172</v>
      </c>
    </row>
    <row r="644" ht="17.25" customHeight="1" spans="1:3">
      <c r="A644" s="8">
        <v>2081106</v>
      </c>
      <c r="B644" s="8" t="s">
        <v>1298</v>
      </c>
      <c r="C644" s="10"/>
    </row>
    <row r="645" ht="17.25" customHeight="1" spans="1:3">
      <c r="A645" s="8">
        <v>2081107</v>
      </c>
      <c r="B645" s="8" t="s">
        <v>1299</v>
      </c>
      <c r="C645" s="10">
        <v>1427</v>
      </c>
    </row>
    <row r="646" ht="17.25" customHeight="1" spans="1:3">
      <c r="A646" s="8">
        <v>2081199</v>
      </c>
      <c r="B646" s="8" t="s">
        <v>1300</v>
      </c>
      <c r="C646" s="10">
        <v>379</v>
      </c>
    </row>
    <row r="647" ht="17.25" customHeight="1" spans="1:3">
      <c r="A647" s="8">
        <v>20816</v>
      </c>
      <c r="B647" s="42" t="s">
        <v>1301</v>
      </c>
      <c r="C647" s="9">
        <f>SUM(C648:C652)</f>
        <v>33</v>
      </c>
    </row>
    <row r="648" ht="17.25" customHeight="1" spans="1:3">
      <c r="A648" s="8">
        <v>2081601</v>
      </c>
      <c r="B648" s="8" t="s">
        <v>854</v>
      </c>
      <c r="C648" s="10"/>
    </row>
    <row r="649" ht="17.25" customHeight="1" spans="1:3">
      <c r="A649" s="8">
        <v>2081602</v>
      </c>
      <c r="B649" s="8" t="s">
        <v>855</v>
      </c>
      <c r="C649" s="10"/>
    </row>
    <row r="650" ht="17.25" customHeight="1" spans="1:3">
      <c r="A650" s="8">
        <v>2081603</v>
      </c>
      <c r="B650" s="8" t="s">
        <v>856</v>
      </c>
      <c r="C650" s="10"/>
    </row>
    <row r="651" ht="17.25" customHeight="1" spans="1:3">
      <c r="A651" s="8">
        <v>2081650</v>
      </c>
      <c r="B651" s="8" t="s">
        <v>863</v>
      </c>
      <c r="C651" s="10">
        <v>33</v>
      </c>
    </row>
    <row r="652" ht="17.25" customHeight="1" spans="1:3">
      <c r="A652" s="8">
        <v>2081699</v>
      </c>
      <c r="B652" s="8" t="s">
        <v>1302</v>
      </c>
      <c r="C652" s="10"/>
    </row>
    <row r="653" ht="17.25" customHeight="1" spans="1:3">
      <c r="A653" s="8">
        <v>20819</v>
      </c>
      <c r="B653" s="42" t="s">
        <v>1303</v>
      </c>
      <c r="C653" s="9">
        <f>SUM(C654:C655)</f>
        <v>1054</v>
      </c>
    </row>
    <row r="654" ht="17.25" customHeight="1" spans="1:3">
      <c r="A654" s="8">
        <v>2081901</v>
      </c>
      <c r="B654" s="8" t="s">
        <v>1304</v>
      </c>
      <c r="C654" s="10"/>
    </row>
    <row r="655" ht="17.25" customHeight="1" spans="1:3">
      <c r="A655" s="8">
        <v>2081902</v>
      </c>
      <c r="B655" s="8" t="s">
        <v>1305</v>
      </c>
      <c r="C655" s="10">
        <v>1054</v>
      </c>
    </row>
    <row r="656" ht="17.25" customHeight="1" spans="1:3">
      <c r="A656" s="8">
        <v>20820</v>
      </c>
      <c r="B656" s="42" t="s">
        <v>1306</v>
      </c>
      <c r="C656" s="9">
        <f>SUM(C657:C658)</f>
        <v>62</v>
      </c>
    </row>
    <row r="657" ht="17.25" customHeight="1" spans="1:3">
      <c r="A657" s="8">
        <v>2082001</v>
      </c>
      <c r="B657" s="8" t="s">
        <v>1307</v>
      </c>
      <c r="C657" s="10"/>
    </row>
    <row r="658" ht="17.25" customHeight="1" spans="1:3">
      <c r="A658" s="8">
        <v>2082002</v>
      </c>
      <c r="B658" s="8" t="s">
        <v>1308</v>
      </c>
      <c r="C658" s="10">
        <v>62</v>
      </c>
    </row>
    <row r="659" ht="17.25" customHeight="1" spans="1:3">
      <c r="A659" s="8">
        <v>20821</v>
      </c>
      <c r="B659" s="42" t="s">
        <v>1309</v>
      </c>
      <c r="C659" s="9">
        <f>SUM(C660:C661)</f>
        <v>422</v>
      </c>
    </row>
    <row r="660" ht="17.25" customHeight="1" spans="1:3">
      <c r="A660" s="8">
        <v>2082101</v>
      </c>
      <c r="B660" s="8" t="s">
        <v>1310</v>
      </c>
      <c r="C660" s="10"/>
    </row>
    <row r="661" ht="17.25" customHeight="1" spans="1:3">
      <c r="A661" s="8">
        <v>2082102</v>
      </c>
      <c r="B661" s="8" t="s">
        <v>1311</v>
      </c>
      <c r="C661" s="10">
        <v>422</v>
      </c>
    </row>
    <row r="662" ht="17.25" customHeight="1" spans="1:3">
      <c r="A662" s="8">
        <v>20824</v>
      </c>
      <c r="B662" s="42" t="s">
        <v>1312</v>
      </c>
      <c r="C662" s="9">
        <f>SUM(C663:C664)</f>
        <v>0</v>
      </c>
    </row>
    <row r="663" ht="17.25" customHeight="1" spans="1:3">
      <c r="A663" s="8">
        <v>2082401</v>
      </c>
      <c r="B663" s="8" t="s">
        <v>1313</v>
      </c>
      <c r="C663" s="10"/>
    </row>
    <row r="664" ht="17.25" customHeight="1" spans="1:3">
      <c r="A664" s="8">
        <v>2082402</v>
      </c>
      <c r="B664" s="8" t="s">
        <v>1314</v>
      </c>
      <c r="C664" s="10"/>
    </row>
    <row r="665" ht="17.25" customHeight="1" spans="1:3">
      <c r="A665" s="8">
        <v>20825</v>
      </c>
      <c r="B665" s="42" t="s">
        <v>1315</v>
      </c>
      <c r="C665" s="9">
        <f>SUM(C666:C667)</f>
        <v>8</v>
      </c>
    </row>
    <row r="666" ht="17.25" customHeight="1" spans="1:3">
      <c r="A666" s="8">
        <v>2082501</v>
      </c>
      <c r="B666" s="8" t="s">
        <v>1316</v>
      </c>
      <c r="C666" s="10"/>
    </row>
    <row r="667" ht="17.25" customHeight="1" spans="1:3">
      <c r="A667" s="8">
        <v>2082502</v>
      </c>
      <c r="B667" s="8" t="s">
        <v>1317</v>
      </c>
      <c r="C667" s="10">
        <v>8</v>
      </c>
    </row>
    <row r="668" ht="17.25" customHeight="1" spans="1:3">
      <c r="A668" s="8">
        <v>20826</v>
      </c>
      <c r="B668" s="42" t="s">
        <v>1318</v>
      </c>
      <c r="C668" s="9">
        <f>SUM(C669:C671)</f>
        <v>6012</v>
      </c>
    </row>
    <row r="669" ht="17.25" customHeight="1" spans="1:3">
      <c r="A669" s="8">
        <v>2082601</v>
      </c>
      <c r="B669" s="8" t="s">
        <v>1319</v>
      </c>
      <c r="C669" s="10"/>
    </row>
    <row r="670" ht="17.25" customHeight="1" spans="1:3">
      <c r="A670" s="8">
        <v>2082602</v>
      </c>
      <c r="B670" s="8" t="s">
        <v>1320</v>
      </c>
      <c r="C670" s="10">
        <v>6012</v>
      </c>
    </row>
    <row r="671" ht="17.25" customHeight="1" spans="1:3">
      <c r="A671" s="8">
        <v>2082699</v>
      </c>
      <c r="B671" s="8" t="s">
        <v>1321</v>
      </c>
      <c r="C671" s="10"/>
    </row>
    <row r="672" ht="17.25" customHeight="1" spans="1:3">
      <c r="A672" s="8">
        <v>20827</v>
      </c>
      <c r="B672" s="42" t="s">
        <v>1322</v>
      </c>
      <c r="C672" s="9">
        <f>SUM(C673:C675)</f>
        <v>0</v>
      </c>
    </row>
    <row r="673" ht="17.25" customHeight="1" spans="1:3">
      <c r="A673" s="8">
        <v>2082701</v>
      </c>
      <c r="B673" s="8" t="s">
        <v>1323</v>
      </c>
      <c r="C673" s="10"/>
    </row>
    <row r="674" ht="17.25" customHeight="1" spans="1:3">
      <c r="A674" s="8">
        <v>2082702</v>
      </c>
      <c r="B674" s="8" t="s">
        <v>1324</v>
      </c>
      <c r="C674" s="10"/>
    </row>
    <row r="675" ht="17.25" customHeight="1" spans="1:3">
      <c r="A675" s="8">
        <v>2082799</v>
      </c>
      <c r="B675" s="8" t="s">
        <v>1325</v>
      </c>
      <c r="C675" s="10"/>
    </row>
    <row r="676" ht="17.25" customHeight="1" spans="1:3">
      <c r="A676" s="8">
        <v>20828</v>
      </c>
      <c r="B676" s="42" t="s">
        <v>1326</v>
      </c>
      <c r="C676" s="9">
        <f>SUM(C677:C684)</f>
        <v>278</v>
      </c>
    </row>
    <row r="677" ht="17.25" customHeight="1" spans="1:3">
      <c r="A677" s="8">
        <v>2082801</v>
      </c>
      <c r="B677" s="8" t="s">
        <v>854</v>
      </c>
      <c r="C677" s="10">
        <v>214</v>
      </c>
    </row>
    <row r="678" ht="17.25" customHeight="1" spans="1:3">
      <c r="A678" s="8">
        <v>2082802</v>
      </c>
      <c r="B678" s="8" t="s">
        <v>855</v>
      </c>
      <c r="C678" s="10">
        <v>64</v>
      </c>
    </row>
    <row r="679" ht="17.25" customHeight="1" spans="1:3">
      <c r="A679" s="8">
        <v>2082803</v>
      </c>
      <c r="B679" s="8" t="s">
        <v>856</v>
      </c>
      <c r="C679" s="10"/>
    </row>
    <row r="680" ht="17.25" customHeight="1" spans="1:3">
      <c r="A680" s="8">
        <v>2082804</v>
      </c>
      <c r="B680" s="8" t="s">
        <v>1327</v>
      </c>
      <c r="C680" s="10"/>
    </row>
    <row r="681" ht="17.25" customHeight="1" spans="1:3">
      <c r="A681" s="8">
        <v>2082805</v>
      </c>
      <c r="B681" s="8" t="s">
        <v>1328</v>
      </c>
      <c r="C681" s="10"/>
    </row>
    <row r="682" ht="17.25" customHeight="1" spans="1:3">
      <c r="A682" s="69">
        <v>2082806</v>
      </c>
      <c r="B682" s="69" t="s">
        <v>894</v>
      </c>
      <c r="C682" s="10"/>
    </row>
    <row r="683" ht="17.25" customHeight="1" spans="1:3">
      <c r="A683" s="8">
        <v>2082850</v>
      </c>
      <c r="B683" s="8" t="s">
        <v>863</v>
      </c>
      <c r="C683" s="10"/>
    </row>
    <row r="684" ht="17.25" customHeight="1" spans="1:3">
      <c r="A684" s="8">
        <v>2082899</v>
      </c>
      <c r="B684" s="8" t="s">
        <v>1329</v>
      </c>
      <c r="C684" s="10"/>
    </row>
    <row r="685" ht="17.25" customHeight="1" spans="1:3">
      <c r="A685" s="8">
        <v>20830</v>
      </c>
      <c r="B685" s="42" t="s">
        <v>1330</v>
      </c>
      <c r="C685" s="9">
        <f>SUM(C686:C687)</f>
        <v>0</v>
      </c>
    </row>
    <row r="686" ht="17.25" customHeight="1" spans="1:3">
      <c r="A686" s="8">
        <v>2083001</v>
      </c>
      <c r="B686" s="8" t="s">
        <v>1331</v>
      </c>
      <c r="C686" s="10"/>
    </row>
    <row r="687" ht="17.25" customHeight="1" spans="1:3">
      <c r="A687" s="8">
        <v>2083099</v>
      </c>
      <c r="B687" s="8" t="s">
        <v>1332</v>
      </c>
      <c r="C687" s="10"/>
    </row>
    <row r="688" ht="17.25" customHeight="1" spans="1:3">
      <c r="A688" s="8">
        <v>20899</v>
      </c>
      <c r="B688" s="42" t="s">
        <v>1333</v>
      </c>
      <c r="C688" s="9">
        <f>C689</f>
        <v>7402</v>
      </c>
    </row>
    <row r="689" ht="17.25" customHeight="1" spans="1:3">
      <c r="A689" s="8">
        <v>2089999</v>
      </c>
      <c r="B689" s="8" t="s">
        <v>1334</v>
      </c>
      <c r="C689" s="10">
        <v>7402</v>
      </c>
    </row>
    <row r="690" ht="17.25" customHeight="1" spans="1:3">
      <c r="A690" s="8">
        <v>210</v>
      </c>
      <c r="B690" s="42" t="s">
        <v>1335</v>
      </c>
      <c r="C690" s="9">
        <f>SUM(C691,C696,C711,C715,C727,C731,C736,C740,C744,C747,C756,C758,C764,C769)</f>
        <v>24526</v>
      </c>
    </row>
    <row r="691" ht="17.25" customHeight="1" spans="1:3">
      <c r="A691" s="8">
        <v>21001</v>
      </c>
      <c r="B691" s="42" t="s">
        <v>1336</v>
      </c>
      <c r="C691" s="9">
        <f>SUM(C692:C695)</f>
        <v>525</v>
      </c>
    </row>
    <row r="692" ht="17.25" customHeight="1" spans="1:3">
      <c r="A692" s="8">
        <v>2100101</v>
      </c>
      <c r="B692" s="8" t="s">
        <v>854</v>
      </c>
      <c r="C692" s="10">
        <v>332</v>
      </c>
    </row>
    <row r="693" ht="17.25" customHeight="1" spans="1:3">
      <c r="A693" s="8">
        <v>2100102</v>
      </c>
      <c r="B693" s="8" t="s">
        <v>855</v>
      </c>
      <c r="C693" s="10">
        <v>183</v>
      </c>
    </row>
    <row r="694" ht="17.25" customHeight="1" spans="1:3">
      <c r="A694" s="8">
        <v>2100103</v>
      </c>
      <c r="B694" s="8" t="s">
        <v>856</v>
      </c>
      <c r="C694" s="10"/>
    </row>
    <row r="695" ht="17.25" customHeight="1" spans="1:3">
      <c r="A695" s="8">
        <v>2100199</v>
      </c>
      <c r="B695" s="8" t="s">
        <v>1337</v>
      </c>
      <c r="C695" s="10">
        <v>10</v>
      </c>
    </row>
    <row r="696" ht="17.25" customHeight="1" spans="1:3">
      <c r="A696" s="8">
        <v>21002</v>
      </c>
      <c r="B696" s="42" t="s">
        <v>1338</v>
      </c>
      <c r="C696" s="9">
        <f>SUM(C697:C710)</f>
        <v>1459</v>
      </c>
    </row>
    <row r="697" ht="17.25" customHeight="1" spans="1:3">
      <c r="A697" s="8">
        <v>2100201</v>
      </c>
      <c r="B697" s="8" t="s">
        <v>1339</v>
      </c>
      <c r="C697" s="10">
        <v>1195</v>
      </c>
    </row>
    <row r="698" ht="17.25" customHeight="1" spans="1:3">
      <c r="A698" s="8">
        <v>2100202</v>
      </c>
      <c r="B698" s="8" t="s">
        <v>1340</v>
      </c>
      <c r="C698" s="10">
        <v>158</v>
      </c>
    </row>
    <row r="699" ht="17.25" customHeight="1" spans="1:3">
      <c r="A699" s="8">
        <v>2100203</v>
      </c>
      <c r="B699" s="8" t="s">
        <v>1341</v>
      </c>
      <c r="C699" s="10"/>
    </row>
    <row r="700" ht="17.25" customHeight="1" spans="1:3">
      <c r="A700" s="8">
        <v>2100204</v>
      </c>
      <c r="B700" s="8" t="s">
        <v>1342</v>
      </c>
      <c r="C700" s="10"/>
    </row>
    <row r="701" ht="17.25" customHeight="1" spans="1:3">
      <c r="A701" s="8">
        <v>2100205</v>
      </c>
      <c r="B701" s="8" t="s">
        <v>1343</v>
      </c>
      <c r="C701" s="10"/>
    </row>
    <row r="702" ht="17.25" customHeight="1" spans="1:3">
      <c r="A702" s="8">
        <v>2100206</v>
      </c>
      <c r="B702" s="8" t="s">
        <v>1344</v>
      </c>
      <c r="C702" s="10">
        <v>48</v>
      </c>
    </row>
    <row r="703" ht="17.25" customHeight="1" spans="1:3">
      <c r="A703" s="8">
        <v>2100207</v>
      </c>
      <c r="B703" s="8" t="s">
        <v>1345</v>
      </c>
      <c r="C703" s="10"/>
    </row>
    <row r="704" ht="17.25" customHeight="1" spans="1:3">
      <c r="A704" s="8">
        <v>2100208</v>
      </c>
      <c r="B704" s="8" t="s">
        <v>1346</v>
      </c>
      <c r="C704" s="10"/>
    </row>
    <row r="705" ht="17.25" customHeight="1" spans="1:3">
      <c r="A705" s="8">
        <v>2100209</v>
      </c>
      <c r="B705" s="8" t="s">
        <v>1347</v>
      </c>
      <c r="C705" s="10"/>
    </row>
    <row r="706" ht="17.25" customHeight="1" spans="1:3">
      <c r="A706" s="8">
        <v>2100210</v>
      </c>
      <c r="B706" s="8" t="s">
        <v>1348</v>
      </c>
      <c r="C706" s="10"/>
    </row>
    <row r="707" ht="17.25" customHeight="1" spans="1:3">
      <c r="A707" s="8">
        <v>2100211</v>
      </c>
      <c r="B707" s="8" t="s">
        <v>1349</v>
      </c>
      <c r="C707" s="10"/>
    </row>
    <row r="708" ht="17.25" customHeight="1" spans="1:3">
      <c r="A708" s="8">
        <v>2100212</v>
      </c>
      <c r="B708" s="8" t="s">
        <v>1350</v>
      </c>
      <c r="C708" s="10"/>
    </row>
    <row r="709" ht="17.25" customHeight="1" spans="1:3">
      <c r="A709" s="8">
        <v>2100213</v>
      </c>
      <c r="B709" s="8" t="s">
        <v>1351</v>
      </c>
      <c r="C709" s="10"/>
    </row>
    <row r="710" ht="17.25" customHeight="1" spans="1:3">
      <c r="A710" s="8">
        <v>2100299</v>
      </c>
      <c r="B710" s="8" t="s">
        <v>1352</v>
      </c>
      <c r="C710" s="10">
        <v>58</v>
      </c>
    </row>
    <row r="711" ht="17.25" customHeight="1" spans="1:3">
      <c r="A711" s="8">
        <v>21003</v>
      </c>
      <c r="B711" s="42" t="s">
        <v>1353</v>
      </c>
      <c r="C711" s="9">
        <f>SUM(C712:C714)</f>
        <v>6911</v>
      </c>
    </row>
    <row r="712" ht="17.25" customHeight="1" spans="1:3">
      <c r="A712" s="8">
        <v>2100301</v>
      </c>
      <c r="B712" s="8" t="s">
        <v>1354</v>
      </c>
      <c r="C712" s="10"/>
    </row>
    <row r="713" ht="17.25" customHeight="1" spans="1:3">
      <c r="A713" s="8">
        <v>2100302</v>
      </c>
      <c r="B713" s="8" t="s">
        <v>1355</v>
      </c>
      <c r="C713" s="10">
        <v>5915</v>
      </c>
    </row>
    <row r="714" ht="17.25" customHeight="1" spans="1:3">
      <c r="A714" s="8">
        <v>2100399</v>
      </c>
      <c r="B714" s="8" t="s">
        <v>1356</v>
      </c>
      <c r="C714" s="10">
        <v>996</v>
      </c>
    </row>
    <row r="715" ht="17.25" customHeight="1" spans="1:3">
      <c r="A715" s="8">
        <v>21004</v>
      </c>
      <c r="B715" s="42" t="s">
        <v>1357</v>
      </c>
      <c r="C715" s="9">
        <f>SUM(C716:C726)</f>
        <v>5209</v>
      </c>
    </row>
    <row r="716" ht="17.25" customHeight="1" spans="1:3">
      <c r="A716" s="8">
        <v>2100401</v>
      </c>
      <c r="B716" s="8" t="s">
        <v>1358</v>
      </c>
      <c r="C716" s="10">
        <v>445</v>
      </c>
    </row>
    <row r="717" ht="17.25" customHeight="1" spans="1:3">
      <c r="A717" s="8">
        <v>2100402</v>
      </c>
      <c r="B717" s="8" t="s">
        <v>1359</v>
      </c>
      <c r="C717" s="10">
        <v>214</v>
      </c>
    </row>
    <row r="718" ht="17.25" customHeight="1" spans="1:3">
      <c r="A718" s="8">
        <v>2100403</v>
      </c>
      <c r="B718" s="8" t="s">
        <v>1360</v>
      </c>
      <c r="C718" s="10"/>
    </row>
    <row r="719" ht="17.25" customHeight="1" spans="1:3">
      <c r="A719" s="8">
        <v>2100404</v>
      </c>
      <c r="B719" s="8" t="s">
        <v>1361</v>
      </c>
      <c r="C719" s="10">
        <v>2</v>
      </c>
    </row>
    <row r="720" ht="17.25" customHeight="1" spans="1:3">
      <c r="A720" s="8">
        <v>2100405</v>
      </c>
      <c r="B720" s="8" t="s">
        <v>1362</v>
      </c>
      <c r="C720" s="10"/>
    </row>
    <row r="721" ht="17.25" customHeight="1" spans="1:3">
      <c r="A721" s="8">
        <v>2100406</v>
      </c>
      <c r="B721" s="8" t="s">
        <v>1363</v>
      </c>
      <c r="C721" s="10"/>
    </row>
    <row r="722" ht="17.25" customHeight="1" spans="1:3">
      <c r="A722" s="8">
        <v>2100407</v>
      </c>
      <c r="B722" s="8" t="s">
        <v>1364</v>
      </c>
      <c r="C722" s="10"/>
    </row>
    <row r="723" ht="17.25" customHeight="1" spans="1:3">
      <c r="A723" s="8">
        <v>2100408</v>
      </c>
      <c r="B723" s="8" t="s">
        <v>1365</v>
      </c>
      <c r="C723" s="10">
        <v>3488</v>
      </c>
    </row>
    <row r="724" ht="17.25" customHeight="1" spans="1:3">
      <c r="A724" s="8">
        <v>2100409</v>
      </c>
      <c r="B724" s="8" t="s">
        <v>1366</v>
      </c>
      <c r="C724" s="10">
        <v>883</v>
      </c>
    </row>
    <row r="725" ht="17.25" customHeight="1" spans="1:3">
      <c r="A725" s="8">
        <v>2100410</v>
      </c>
      <c r="B725" s="8" t="s">
        <v>1367</v>
      </c>
      <c r="C725" s="10">
        <v>25</v>
      </c>
    </row>
    <row r="726" ht="17.25" customHeight="1" spans="1:3">
      <c r="A726" s="8">
        <v>2100499</v>
      </c>
      <c r="B726" s="8" t="s">
        <v>1368</v>
      </c>
      <c r="C726" s="10">
        <v>152</v>
      </c>
    </row>
    <row r="727" ht="17.25" customHeight="1" spans="1:3">
      <c r="A727" s="8">
        <v>21007</v>
      </c>
      <c r="B727" s="42" t="s">
        <v>1369</v>
      </c>
      <c r="C727" s="9">
        <f>SUM(C728:C730)</f>
        <v>1475</v>
      </c>
    </row>
    <row r="728" ht="17.25" customHeight="1" spans="1:3">
      <c r="A728" s="8">
        <v>2100716</v>
      </c>
      <c r="B728" s="8" t="s">
        <v>1370</v>
      </c>
      <c r="C728" s="10"/>
    </row>
    <row r="729" ht="17.25" customHeight="1" spans="1:3">
      <c r="A729" s="8">
        <v>2100717</v>
      </c>
      <c r="B729" s="8" t="s">
        <v>1371</v>
      </c>
      <c r="C729" s="10">
        <v>793</v>
      </c>
    </row>
    <row r="730" ht="17.25" customHeight="1" spans="1:3">
      <c r="A730" s="8">
        <v>2100799</v>
      </c>
      <c r="B730" s="8" t="s">
        <v>1372</v>
      </c>
      <c r="C730" s="10">
        <v>682</v>
      </c>
    </row>
    <row r="731" ht="17.25" customHeight="1" spans="1:3">
      <c r="A731" s="8">
        <v>21011</v>
      </c>
      <c r="B731" s="42" t="s">
        <v>1373</v>
      </c>
      <c r="C731" s="9">
        <f>SUM(C732:C735)</f>
        <v>3413</v>
      </c>
    </row>
    <row r="732" ht="17.25" customHeight="1" spans="1:3">
      <c r="A732" s="8">
        <v>2101101</v>
      </c>
      <c r="B732" s="8" t="s">
        <v>1374</v>
      </c>
      <c r="C732" s="10">
        <v>1154</v>
      </c>
    </row>
    <row r="733" ht="17.25" customHeight="1" spans="1:3">
      <c r="A733" s="8">
        <v>2101102</v>
      </c>
      <c r="B733" s="8" t="s">
        <v>1375</v>
      </c>
      <c r="C733" s="10">
        <v>2088</v>
      </c>
    </row>
    <row r="734" ht="17.25" customHeight="1" spans="1:3">
      <c r="A734" s="8">
        <v>2101103</v>
      </c>
      <c r="B734" s="8" t="s">
        <v>1376</v>
      </c>
      <c r="C734" s="10">
        <v>166</v>
      </c>
    </row>
    <row r="735" ht="17.25" customHeight="1" spans="1:3">
      <c r="A735" s="8">
        <v>2101199</v>
      </c>
      <c r="B735" s="8" t="s">
        <v>1377</v>
      </c>
      <c r="C735" s="10">
        <v>5</v>
      </c>
    </row>
    <row r="736" ht="17.25" customHeight="1" spans="1:3">
      <c r="A736" s="8">
        <v>21012</v>
      </c>
      <c r="B736" s="42" t="s">
        <v>1378</v>
      </c>
      <c r="C736" s="9">
        <f>SUM(C737:C739)</f>
        <v>1</v>
      </c>
    </row>
    <row r="737" ht="17.25" customHeight="1" spans="1:3">
      <c r="A737" s="8">
        <v>2101201</v>
      </c>
      <c r="B737" s="8" t="s">
        <v>1379</v>
      </c>
      <c r="C737" s="10"/>
    </row>
    <row r="738" ht="17.25" customHeight="1" spans="1:3">
      <c r="A738" s="8">
        <v>2101202</v>
      </c>
      <c r="B738" s="8" t="s">
        <v>1380</v>
      </c>
      <c r="C738" s="10"/>
    </row>
    <row r="739" ht="17.25" customHeight="1" spans="1:3">
      <c r="A739" s="8">
        <v>2101299</v>
      </c>
      <c r="B739" s="8" t="s">
        <v>1381</v>
      </c>
      <c r="C739" s="10">
        <v>1</v>
      </c>
    </row>
    <row r="740" ht="17.25" customHeight="1" spans="1:3">
      <c r="A740" s="8">
        <v>21013</v>
      </c>
      <c r="B740" s="42" t="s">
        <v>1382</v>
      </c>
      <c r="C740" s="9">
        <f>SUM(C741:C743)</f>
        <v>0</v>
      </c>
    </row>
    <row r="741" ht="17.25" customHeight="1" spans="1:3">
      <c r="A741" s="8">
        <v>2101301</v>
      </c>
      <c r="B741" s="8" t="s">
        <v>1383</v>
      </c>
      <c r="C741" s="10"/>
    </row>
    <row r="742" ht="17.25" customHeight="1" spans="1:3">
      <c r="A742" s="8">
        <v>2101302</v>
      </c>
      <c r="B742" s="8" t="s">
        <v>1384</v>
      </c>
      <c r="C742" s="10"/>
    </row>
    <row r="743" ht="17.25" customHeight="1" spans="1:3">
      <c r="A743" s="8">
        <v>2101399</v>
      </c>
      <c r="B743" s="8" t="s">
        <v>1385</v>
      </c>
      <c r="C743" s="10"/>
    </row>
    <row r="744" ht="17.25" customHeight="1" spans="1:3">
      <c r="A744" s="8">
        <v>21014</v>
      </c>
      <c r="B744" s="42" t="s">
        <v>1386</v>
      </c>
      <c r="C744" s="9">
        <f>SUM(C745:C746)</f>
        <v>266</v>
      </c>
    </row>
    <row r="745" ht="17.25" customHeight="1" spans="1:3">
      <c r="A745" s="8">
        <v>2101401</v>
      </c>
      <c r="B745" s="8" t="s">
        <v>1387</v>
      </c>
      <c r="C745" s="10">
        <v>266</v>
      </c>
    </row>
    <row r="746" ht="17.25" customHeight="1" spans="1:3">
      <c r="A746" s="8">
        <v>2101499</v>
      </c>
      <c r="B746" s="8" t="s">
        <v>1388</v>
      </c>
      <c r="C746" s="10"/>
    </row>
    <row r="747" ht="17.25" customHeight="1" spans="1:3">
      <c r="A747" s="8">
        <v>21015</v>
      </c>
      <c r="B747" s="42" t="s">
        <v>1389</v>
      </c>
      <c r="C747" s="9">
        <f>SUM(C748:C755)</f>
        <v>691</v>
      </c>
    </row>
    <row r="748" ht="17.25" customHeight="1" spans="1:3">
      <c r="A748" s="8">
        <v>2101501</v>
      </c>
      <c r="B748" s="8" t="s">
        <v>854</v>
      </c>
      <c r="C748" s="10">
        <v>254</v>
      </c>
    </row>
    <row r="749" ht="17.25" customHeight="1" spans="1:3">
      <c r="A749" s="8">
        <v>2101502</v>
      </c>
      <c r="B749" s="8" t="s">
        <v>855</v>
      </c>
      <c r="C749" s="10">
        <v>132</v>
      </c>
    </row>
    <row r="750" ht="17.25" customHeight="1" spans="1:3">
      <c r="A750" s="8">
        <v>2101503</v>
      </c>
      <c r="B750" s="8" t="s">
        <v>856</v>
      </c>
      <c r="C750" s="10"/>
    </row>
    <row r="751" ht="17.25" customHeight="1" spans="1:3">
      <c r="A751" s="8">
        <v>2101504</v>
      </c>
      <c r="B751" s="8" t="s">
        <v>894</v>
      </c>
      <c r="C751" s="10"/>
    </row>
    <row r="752" ht="17.25" customHeight="1" spans="1:3">
      <c r="A752" s="8">
        <v>2101505</v>
      </c>
      <c r="B752" s="8" t="s">
        <v>1390</v>
      </c>
      <c r="C752" s="10">
        <v>31</v>
      </c>
    </row>
    <row r="753" ht="17.25" customHeight="1" spans="1:3">
      <c r="A753" s="8">
        <v>2101506</v>
      </c>
      <c r="B753" s="8" t="s">
        <v>1391</v>
      </c>
      <c r="C753" s="10"/>
    </row>
    <row r="754" ht="17.25" customHeight="1" spans="1:3">
      <c r="A754" s="8">
        <v>2101550</v>
      </c>
      <c r="B754" s="8" t="s">
        <v>863</v>
      </c>
      <c r="C754" s="10">
        <v>208</v>
      </c>
    </row>
    <row r="755" ht="17.25" customHeight="1" spans="1:3">
      <c r="A755" s="8">
        <v>2101599</v>
      </c>
      <c r="B755" s="8" t="s">
        <v>1392</v>
      </c>
      <c r="C755" s="10">
        <v>66</v>
      </c>
    </row>
    <row r="756" ht="17.25" customHeight="1" spans="1:3">
      <c r="A756" s="8">
        <v>21016</v>
      </c>
      <c r="B756" s="42" t="s">
        <v>1393</v>
      </c>
      <c r="C756" s="9">
        <f>C757</f>
        <v>4168</v>
      </c>
    </row>
    <row r="757" ht="17.25" customHeight="1" spans="1:3">
      <c r="A757" s="8">
        <v>2101601</v>
      </c>
      <c r="B757" s="8" t="s">
        <v>1394</v>
      </c>
      <c r="C757" s="10">
        <v>4168</v>
      </c>
    </row>
    <row r="758" ht="17.25" customHeight="1" spans="1:3">
      <c r="A758" s="69">
        <v>21017</v>
      </c>
      <c r="B758" s="70" t="s">
        <v>1395</v>
      </c>
      <c r="C758" s="9">
        <f>SUM(C759:C763)</f>
        <v>207</v>
      </c>
    </row>
    <row r="759" ht="17.25" customHeight="1" spans="1:3">
      <c r="A759" s="69">
        <v>2101701</v>
      </c>
      <c r="B759" s="69" t="s">
        <v>854</v>
      </c>
      <c r="C759" s="10"/>
    </row>
    <row r="760" ht="17.25" customHeight="1" spans="1:3">
      <c r="A760" s="69">
        <v>2101702</v>
      </c>
      <c r="B760" s="69" t="s">
        <v>855</v>
      </c>
      <c r="C760" s="10"/>
    </row>
    <row r="761" ht="17.25" customHeight="1" spans="1:3">
      <c r="A761" s="69">
        <v>2101703</v>
      </c>
      <c r="B761" s="69" t="s">
        <v>856</v>
      </c>
      <c r="C761" s="10"/>
    </row>
    <row r="762" ht="17.25" customHeight="1" spans="1:3">
      <c r="A762" s="69">
        <v>2101704</v>
      </c>
      <c r="B762" s="69" t="s">
        <v>1396</v>
      </c>
      <c r="C762" s="10">
        <v>207</v>
      </c>
    </row>
    <row r="763" ht="17.25" customHeight="1" spans="1:3">
      <c r="A763" s="69">
        <v>2101799</v>
      </c>
      <c r="B763" s="69" t="s">
        <v>1397</v>
      </c>
      <c r="C763" s="10"/>
    </row>
    <row r="764" ht="17.25" customHeight="1" spans="1:3">
      <c r="A764" s="69">
        <v>21018</v>
      </c>
      <c r="B764" s="70" t="s">
        <v>1398</v>
      </c>
      <c r="C764" s="9">
        <f>SUM(C765:C768)</f>
        <v>0</v>
      </c>
    </row>
    <row r="765" ht="17.25" customHeight="1" spans="1:3">
      <c r="A765" s="69">
        <v>2101801</v>
      </c>
      <c r="B765" s="69" t="s">
        <v>854</v>
      </c>
      <c r="C765" s="10"/>
    </row>
    <row r="766" ht="17.25" customHeight="1" spans="1:3">
      <c r="A766" s="69">
        <v>2101802</v>
      </c>
      <c r="B766" s="69" t="s">
        <v>855</v>
      </c>
      <c r="C766" s="10"/>
    </row>
    <row r="767" ht="17.25" customHeight="1" spans="1:3">
      <c r="A767" s="69">
        <v>2101803</v>
      </c>
      <c r="B767" s="69" t="s">
        <v>856</v>
      </c>
      <c r="C767" s="10"/>
    </row>
    <row r="768" ht="17.25" customHeight="1" spans="1:3">
      <c r="A768" s="69">
        <v>2101899</v>
      </c>
      <c r="B768" s="69" t="s">
        <v>1399</v>
      </c>
      <c r="C768" s="10"/>
    </row>
    <row r="769" ht="17.25" customHeight="1" spans="1:3">
      <c r="A769" s="8">
        <v>21099</v>
      </c>
      <c r="B769" s="42" t="s">
        <v>1400</v>
      </c>
      <c r="C769" s="9">
        <f>C770</f>
        <v>201</v>
      </c>
    </row>
    <row r="770" ht="17.25" customHeight="1" spans="1:3">
      <c r="A770" s="8">
        <v>2109999</v>
      </c>
      <c r="B770" s="8" t="s">
        <v>1401</v>
      </c>
      <c r="C770" s="10">
        <v>201</v>
      </c>
    </row>
    <row r="771" ht="17.25" customHeight="1" spans="1:3">
      <c r="A771" s="8">
        <v>211</v>
      </c>
      <c r="B771" s="42" t="s">
        <v>1402</v>
      </c>
      <c r="C771" s="9">
        <f>SUM(C772,C782,C786,C795,C802,C809,C812,C815,C817,C819,C825,C827,C829,C840)</f>
        <v>7915</v>
      </c>
    </row>
    <row r="772" ht="17.25" customHeight="1" spans="1:3">
      <c r="A772" s="8">
        <v>21101</v>
      </c>
      <c r="B772" s="42" t="s">
        <v>1403</v>
      </c>
      <c r="C772" s="9">
        <f>SUM(C773:C781)</f>
        <v>0</v>
      </c>
    </row>
    <row r="773" ht="17.25" customHeight="1" spans="1:3">
      <c r="A773" s="8">
        <v>2110101</v>
      </c>
      <c r="B773" s="8" t="s">
        <v>854</v>
      </c>
      <c r="C773" s="10"/>
    </row>
    <row r="774" ht="17.25" customHeight="1" spans="1:3">
      <c r="A774" s="8">
        <v>2110102</v>
      </c>
      <c r="B774" s="8" t="s">
        <v>855</v>
      </c>
      <c r="C774" s="10"/>
    </row>
    <row r="775" ht="17.25" customHeight="1" spans="1:3">
      <c r="A775" s="8">
        <v>2110103</v>
      </c>
      <c r="B775" s="8" t="s">
        <v>856</v>
      </c>
      <c r="C775" s="10"/>
    </row>
    <row r="776" ht="17.25" customHeight="1" spans="1:3">
      <c r="A776" s="8">
        <v>2110104</v>
      </c>
      <c r="B776" s="8" t="s">
        <v>1404</v>
      </c>
      <c r="C776" s="10"/>
    </row>
    <row r="777" ht="17.25" customHeight="1" spans="1:3">
      <c r="A777" s="8">
        <v>2110105</v>
      </c>
      <c r="B777" s="8" t="s">
        <v>1405</v>
      </c>
      <c r="C777" s="10"/>
    </row>
    <row r="778" ht="17.25" customHeight="1" spans="1:3">
      <c r="A778" s="8">
        <v>2110106</v>
      </c>
      <c r="B778" s="8" t="s">
        <v>1406</v>
      </c>
      <c r="C778" s="10"/>
    </row>
    <row r="779" ht="17.25" customHeight="1" spans="1:3">
      <c r="A779" s="8">
        <v>2110107</v>
      </c>
      <c r="B779" s="8" t="s">
        <v>1407</v>
      </c>
      <c r="C779" s="10"/>
    </row>
    <row r="780" ht="17.25" customHeight="1" spans="1:3">
      <c r="A780" s="8">
        <v>2110108</v>
      </c>
      <c r="B780" s="8" t="s">
        <v>1408</v>
      </c>
      <c r="C780" s="10"/>
    </row>
    <row r="781" ht="17.25" customHeight="1" spans="1:3">
      <c r="A781" s="8">
        <v>2110199</v>
      </c>
      <c r="B781" s="8" t="s">
        <v>1409</v>
      </c>
      <c r="C781" s="10"/>
    </row>
    <row r="782" ht="17.25" customHeight="1" spans="1:3">
      <c r="A782" s="8">
        <v>21102</v>
      </c>
      <c r="B782" s="42" t="s">
        <v>1410</v>
      </c>
      <c r="C782" s="9">
        <f>SUM(C783:C785)</f>
        <v>0</v>
      </c>
    </row>
    <row r="783" ht="17.25" customHeight="1" spans="1:3">
      <c r="A783" s="8">
        <v>2110203</v>
      </c>
      <c r="B783" s="8" t="s">
        <v>1411</v>
      </c>
      <c r="C783" s="10"/>
    </row>
    <row r="784" ht="17.25" customHeight="1" spans="1:3">
      <c r="A784" s="8">
        <v>2110204</v>
      </c>
      <c r="B784" s="8" t="s">
        <v>1412</v>
      </c>
      <c r="C784" s="10"/>
    </row>
    <row r="785" ht="17.25" customHeight="1" spans="1:3">
      <c r="A785" s="8">
        <v>2110299</v>
      </c>
      <c r="B785" s="8" t="s">
        <v>1413</v>
      </c>
      <c r="C785" s="10"/>
    </row>
    <row r="786" ht="17.25" customHeight="1" spans="1:3">
      <c r="A786" s="8">
        <v>21103</v>
      </c>
      <c r="B786" s="42" t="s">
        <v>1414</v>
      </c>
      <c r="C786" s="9">
        <f>SUM(C787:C794)</f>
        <v>7392</v>
      </c>
    </row>
    <row r="787" ht="17.25" customHeight="1" spans="1:3">
      <c r="A787" s="8">
        <v>2110301</v>
      </c>
      <c r="B787" s="8" t="s">
        <v>1415</v>
      </c>
      <c r="C787" s="10">
        <v>5992</v>
      </c>
    </row>
    <row r="788" ht="17.25" customHeight="1" spans="1:3">
      <c r="A788" s="8">
        <v>2110302</v>
      </c>
      <c r="B788" s="8" t="s">
        <v>1416</v>
      </c>
      <c r="C788" s="10">
        <v>900</v>
      </c>
    </row>
    <row r="789" ht="17.25" customHeight="1" spans="1:3">
      <c r="A789" s="8">
        <v>2110303</v>
      </c>
      <c r="B789" s="8" t="s">
        <v>1417</v>
      </c>
      <c r="C789" s="10"/>
    </row>
    <row r="790" ht="17.25" customHeight="1" spans="1:3">
      <c r="A790" s="8">
        <v>2110304</v>
      </c>
      <c r="B790" s="8" t="s">
        <v>1418</v>
      </c>
      <c r="C790" s="10">
        <v>500</v>
      </c>
    </row>
    <row r="791" ht="17.25" customHeight="1" spans="1:3">
      <c r="A791" s="8">
        <v>2110305</v>
      </c>
      <c r="B791" s="8" t="s">
        <v>1419</v>
      </c>
      <c r="C791" s="10"/>
    </row>
    <row r="792" ht="17.25" customHeight="1" spans="1:3">
      <c r="A792" s="8">
        <v>2110306</v>
      </c>
      <c r="B792" s="8" t="s">
        <v>1420</v>
      </c>
      <c r="C792" s="10"/>
    </row>
    <row r="793" ht="17.25" customHeight="1" spans="1:3">
      <c r="A793" s="8">
        <v>2110307</v>
      </c>
      <c r="B793" s="8" t="s">
        <v>1421</v>
      </c>
      <c r="C793" s="10"/>
    </row>
    <row r="794" ht="17.25" customHeight="1" spans="1:3">
      <c r="A794" s="8">
        <v>2110399</v>
      </c>
      <c r="B794" s="8" t="s">
        <v>1422</v>
      </c>
      <c r="C794" s="10"/>
    </row>
    <row r="795" ht="17.25" customHeight="1" spans="1:3">
      <c r="A795" s="8">
        <v>21104</v>
      </c>
      <c r="B795" s="42" t="s">
        <v>1423</v>
      </c>
      <c r="C795" s="9">
        <f>SUM(C796:C801)</f>
        <v>190</v>
      </c>
    </row>
    <row r="796" ht="17.25" customHeight="1" spans="1:3">
      <c r="A796" s="8">
        <v>2110401</v>
      </c>
      <c r="B796" s="8" t="s">
        <v>1424</v>
      </c>
      <c r="C796" s="10">
        <v>190</v>
      </c>
    </row>
    <row r="797" ht="17.25" customHeight="1" spans="1:3">
      <c r="A797" s="8">
        <v>2110402</v>
      </c>
      <c r="B797" s="8" t="s">
        <v>1425</v>
      </c>
      <c r="C797" s="10"/>
    </row>
    <row r="798" ht="17.25" customHeight="1" spans="1:3">
      <c r="A798" s="8">
        <v>2110404</v>
      </c>
      <c r="B798" s="8" t="s">
        <v>1426</v>
      </c>
      <c r="C798" s="10"/>
    </row>
    <row r="799" ht="17.25" customHeight="1" spans="1:3">
      <c r="A799" s="8">
        <v>2110405</v>
      </c>
      <c r="B799" s="8" t="s">
        <v>1427</v>
      </c>
      <c r="C799" s="10"/>
    </row>
    <row r="800" ht="17.25" customHeight="1" spans="1:3">
      <c r="A800" s="8">
        <v>2110406</v>
      </c>
      <c r="B800" s="8" t="s">
        <v>1428</v>
      </c>
      <c r="C800" s="10"/>
    </row>
    <row r="801" ht="17.25" customHeight="1" spans="1:3">
      <c r="A801" s="8">
        <v>2110499</v>
      </c>
      <c r="B801" s="8" t="s">
        <v>1429</v>
      </c>
      <c r="C801" s="10"/>
    </row>
    <row r="802" ht="17.25" customHeight="1" spans="1:3">
      <c r="A802" s="8">
        <v>21105</v>
      </c>
      <c r="B802" s="42" t="s">
        <v>1430</v>
      </c>
      <c r="C802" s="9">
        <f>SUM(C803:C808)</f>
        <v>308</v>
      </c>
    </row>
    <row r="803" ht="17.25" customHeight="1" spans="1:3">
      <c r="A803" s="8">
        <v>2110501</v>
      </c>
      <c r="B803" s="8" t="s">
        <v>1431</v>
      </c>
      <c r="C803" s="10">
        <v>93</v>
      </c>
    </row>
    <row r="804" ht="17.25" customHeight="1" spans="1:3">
      <c r="A804" s="8">
        <v>2110502</v>
      </c>
      <c r="B804" s="8" t="s">
        <v>1432</v>
      </c>
      <c r="C804" s="10"/>
    </row>
    <row r="805" ht="17.25" customHeight="1" spans="1:3">
      <c r="A805" s="8">
        <v>2110503</v>
      </c>
      <c r="B805" s="8" t="s">
        <v>1433</v>
      </c>
      <c r="C805" s="10"/>
    </row>
    <row r="806" ht="17.25" customHeight="1" spans="1:3">
      <c r="A806" s="8">
        <v>2110506</v>
      </c>
      <c r="B806" s="8" t="s">
        <v>1434</v>
      </c>
      <c r="C806" s="10"/>
    </row>
    <row r="807" ht="17.25" customHeight="1" spans="1:3">
      <c r="A807" s="8">
        <v>2110507</v>
      </c>
      <c r="B807" s="8" t="s">
        <v>1435</v>
      </c>
      <c r="C807" s="10"/>
    </row>
    <row r="808" ht="17.25" customHeight="1" spans="1:3">
      <c r="A808" s="8">
        <v>2110599</v>
      </c>
      <c r="B808" s="8" t="s">
        <v>1436</v>
      </c>
      <c r="C808" s="10">
        <v>215</v>
      </c>
    </row>
    <row r="809" ht="17.25" customHeight="1" spans="1:3">
      <c r="A809" s="8">
        <v>21107</v>
      </c>
      <c r="B809" s="42" t="s">
        <v>1437</v>
      </c>
      <c r="C809" s="9">
        <f>SUM(C810:C811)</f>
        <v>0</v>
      </c>
    </row>
    <row r="810" ht="17.25" customHeight="1" spans="1:3">
      <c r="A810" s="8">
        <v>2110704</v>
      </c>
      <c r="B810" s="8" t="s">
        <v>1438</v>
      </c>
      <c r="C810" s="10"/>
    </row>
    <row r="811" ht="17.25" customHeight="1" spans="1:3">
      <c r="A811" s="8">
        <v>2110799</v>
      </c>
      <c r="B811" s="8" t="s">
        <v>1439</v>
      </c>
      <c r="C811" s="10"/>
    </row>
    <row r="812" ht="17.25" customHeight="1" spans="1:3">
      <c r="A812" s="8">
        <v>21108</v>
      </c>
      <c r="B812" s="42" t="s">
        <v>1440</v>
      </c>
      <c r="C812" s="9">
        <f>SUM(C813:C814)</f>
        <v>0</v>
      </c>
    </row>
    <row r="813" ht="17.25" customHeight="1" spans="1:3">
      <c r="A813" s="8">
        <v>2110804</v>
      </c>
      <c r="B813" s="8" t="s">
        <v>1441</v>
      </c>
      <c r="C813" s="10"/>
    </row>
    <row r="814" ht="17.25" customHeight="1" spans="1:3">
      <c r="A814" s="8">
        <v>2110899</v>
      </c>
      <c r="B814" s="8" t="s">
        <v>1442</v>
      </c>
      <c r="C814" s="10"/>
    </row>
    <row r="815" ht="17.25" customHeight="1" spans="1:3">
      <c r="A815" s="8">
        <v>21109</v>
      </c>
      <c r="B815" s="42" t="s">
        <v>1443</v>
      </c>
      <c r="C815" s="9">
        <f>C816</f>
        <v>0</v>
      </c>
    </row>
    <row r="816" ht="17.25" customHeight="1" spans="1:3">
      <c r="A816" s="8">
        <v>2110901</v>
      </c>
      <c r="B816" s="8" t="s">
        <v>1444</v>
      </c>
      <c r="C816" s="10"/>
    </row>
    <row r="817" ht="17.25" customHeight="1" spans="1:3">
      <c r="A817" s="8">
        <v>21110</v>
      </c>
      <c r="B817" s="42" t="s">
        <v>1445</v>
      </c>
      <c r="C817" s="9">
        <f>C818</f>
        <v>20</v>
      </c>
    </row>
    <row r="818" ht="17.25" customHeight="1" spans="1:3">
      <c r="A818" s="8">
        <v>2111001</v>
      </c>
      <c r="B818" s="8" t="s">
        <v>1446</v>
      </c>
      <c r="C818" s="10">
        <v>20</v>
      </c>
    </row>
    <row r="819" ht="17.25" customHeight="1" spans="1:3">
      <c r="A819" s="8">
        <v>21111</v>
      </c>
      <c r="B819" s="42" t="s">
        <v>1447</v>
      </c>
      <c r="C819" s="9">
        <f>SUM(C820:C824)</f>
        <v>0</v>
      </c>
    </row>
    <row r="820" ht="17.25" customHeight="1" spans="1:3">
      <c r="A820" s="8">
        <v>2111101</v>
      </c>
      <c r="B820" s="8" t="s">
        <v>1448</v>
      </c>
      <c r="C820" s="10"/>
    </row>
    <row r="821" ht="17.25" customHeight="1" spans="1:3">
      <c r="A821" s="8">
        <v>2111102</v>
      </c>
      <c r="B821" s="8" t="s">
        <v>1449</v>
      </c>
      <c r="C821" s="10"/>
    </row>
    <row r="822" ht="17.25" customHeight="1" spans="1:3">
      <c r="A822" s="8">
        <v>2111103</v>
      </c>
      <c r="B822" s="8" t="s">
        <v>1450</v>
      </c>
      <c r="C822" s="10"/>
    </row>
    <row r="823" ht="17.25" customHeight="1" spans="1:3">
      <c r="A823" s="8">
        <v>2111104</v>
      </c>
      <c r="B823" s="8" t="s">
        <v>1451</v>
      </c>
      <c r="C823" s="10"/>
    </row>
    <row r="824" ht="17.25" customHeight="1" spans="1:3">
      <c r="A824" s="8">
        <v>2111199</v>
      </c>
      <c r="B824" s="8" t="s">
        <v>1452</v>
      </c>
      <c r="C824" s="10"/>
    </row>
    <row r="825" ht="17.25" customHeight="1" spans="1:3">
      <c r="A825" s="8">
        <v>21112</v>
      </c>
      <c r="B825" s="42" t="s">
        <v>1453</v>
      </c>
      <c r="C825" s="9">
        <f>C826</f>
        <v>0</v>
      </c>
    </row>
    <row r="826" ht="17.25" customHeight="1" spans="1:3">
      <c r="A826" s="8">
        <v>2111201</v>
      </c>
      <c r="B826" s="8" t="s">
        <v>1454</v>
      </c>
      <c r="C826" s="10"/>
    </row>
    <row r="827" ht="17.25" customHeight="1" spans="1:3">
      <c r="A827" s="8">
        <v>21113</v>
      </c>
      <c r="B827" s="42" t="s">
        <v>1455</v>
      </c>
      <c r="C827" s="9">
        <f>C828</f>
        <v>0</v>
      </c>
    </row>
    <row r="828" ht="17.25" customHeight="1" spans="1:3">
      <c r="A828" s="8">
        <v>2111301</v>
      </c>
      <c r="B828" s="8" t="s">
        <v>1456</v>
      </c>
      <c r="C828" s="10"/>
    </row>
    <row r="829" ht="17.25" customHeight="1" spans="1:3">
      <c r="A829" s="8">
        <v>21114</v>
      </c>
      <c r="B829" s="42" t="s">
        <v>1457</v>
      </c>
      <c r="C829" s="9">
        <f>SUM(C830:C839)</f>
        <v>0</v>
      </c>
    </row>
    <row r="830" ht="17.25" customHeight="1" spans="1:3">
      <c r="A830" s="8">
        <v>2111401</v>
      </c>
      <c r="B830" s="8" t="s">
        <v>854</v>
      </c>
      <c r="C830" s="10"/>
    </row>
    <row r="831" ht="17.25" customHeight="1" spans="1:3">
      <c r="A831" s="8">
        <v>2111402</v>
      </c>
      <c r="B831" s="8" t="s">
        <v>855</v>
      </c>
      <c r="C831" s="10"/>
    </row>
    <row r="832" ht="17.25" customHeight="1" spans="1:3">
      <c r="A832" s="8">
        <v>2111403</v>
      </c>
      <c r="B832" s="8" t="s">
        <v>856</v>
      </c>
      <c r="C832" s="10"/>
    </row>
    <row r="833" ht="17.25" customHeight="1" spans="1:3">
      <c r="A833" s="8">
        <v>2111406</v>
      </c>
      <c r="B833" s="8" t="s">
        <v>1458</v>
      </c>
      <c r="C833" s="10"/>
    </row>
    <row r="834" ht="17.25" customHeight="1" spans="1:3">
      <c r="A834" s="8">
        <v>2111407</v>
      </c>
      <c r="B834" s="8" t="s">
        <v>1459</v>
      </c>
      <c r="C834" s="10"/>
    </row>
    <row r="835" ht="17.25" customHeight="1" spans="1:3">
      <c r="A835" s="8">
        <v>2111408</v>
      </c>
      <c r="B835" s="8" t="s">
        <v>1460</v>
      </c>
      <c r="C835" s="10"/>
    </row>
    <row r="836" ht="17.25" customHeight="1" spans="1:3">
      <c r="A836" s="8">
        <v>2111411</v>
      </c>
      <c r="B836" s="8" t="s">
        <v>894</v>
      </c>
      <c r="C836" s="10"/>
    </row>
    <row r="837" ht="17.25" customHeight="1" spans="1:3">
      <c r="A837" s="8">
        <v>2111413</v>
      </c>
      <c r="B837" s="8" t="s">
        <v>1461</v>
      </c>
      <c r="C837" s="10"/>
    </row>
    <row r="838" ht="17.25" customHeight="1" spans="1:3">
      <c r="A838" s="8">
        <v>2111450</v>
      </c>
      <c r="B838" s="8" t="s">
        <v>863</v>
      </c>
      <c r="C838" s="10"/>
    </row>
    <row r="839" ht="17.25" customHeight="1" spans="1:3">
      <c r="A839" s="8">
        <v>2111499</v>
      </c>
      <c r="B839" s="8" t="s">
        <v>1462</v>
      </c>
      <c r="C839" s="10"/>
    </row>
    <row r="840" ht="17.25" customHeight="1" spans="1:3">
      <c r="A840" s="8">
        <v>21199</v>
      </c>
      <c r="B840" s="42" t="s">
        <v>1463</v>
      </c>
      <c r="C840" s="9">
        <f>C841</f>
        <v>5</v>
      </c>
    </row>
    <row r="841" ht="17.25" customHeight="1" spans="1:3">
      <c r="A841" s="8">
        <v>2119999</v>
      </c>
      <c r="B841" s="8" t="s">
        <v>1464</v>
      </c>
      <c r="C841" s="10">
        <v>5</v>
      </c>
    </row>
    <row r="842" ht="17.25" customHeight="1" spans="1:3">
      <c r="A842" s="8">
        <v>212</v>
      </c>
      <c r="B842" s="42" t="s">
        <v>1465</v>
      </c>
      <c r="C842" s="9">
        <f>SUM(C843,C854,C856,C859,C861,C863)</f>
        <v>20581</v>
      </c>
    </row>
    <row r="843" ht="17.25" customHeight="1" spans="1:3">
      <c r="A843" s="8">
        <v>21201</v>
      </c>
      <c r="B843" s="42" t="s">
        <v>1466</v>
      </c>
      <c r="C843" s="9">
        <f>SUM(C844:C853)</f>
        <v>1979</v>
      </c>
    </row>
    <row r="844" ht="17.25" customHeight="1" spans="1:3">
      <c r="A844" s="8">
        <v>2120101</v>
      </c>
      <c r="B844" s="8" t="s">
        <v>854</v>
      </c>
      <c r="C844" s="10">
        <v>212</v>
      </c>
    </row>
    <row r="845" ht="17.25" customHeight="1" spans="1:3">
      <c r="A845" s="8">
        <v>2120102</v>
      </c>
      <c r="B845" s="8" t="s">
        <v>855</v>
      </c>
      <c r="C845" s="10">
        <v>662</v>
      </c>
    </row>
    <row r="846" ht="17.25" customHeight="1" spans="1:3">
      <c r="A846" s="8">
        <v>2120103</v>
      </c>
      <c r="B846" s="8" t="s">
        <v>856</v>
      </c>
      <c r="C846" s="10"/>
    </row>
    <row r="847" ht="17.25" customHeight="1" spans="1:3">
      <c r="A847" s="8">
        <v>2120104</v>
      </c>
      <c r="B847" s="8" t="s">
        <v>1467</v>
      </c>
      <c r="C847" s="10">
        <v>653</v>
      </c>
    </row>
    <row r="848" ht="17.25" customHeight="1" spans="1:3">
      <c r="A848" s="8">
        <v>2120105</v>
      </c>
      <c r="B848" s="8" t="s">
        <v>1468</v>
      </c>
      <c r="C848" s="10"/>
    </row>
    <row r="849" ht="17.25" customHeight="1" spans="1:3">
      <c r="A849" s="8">
        <v>2120106</v>
      </c>
      <c r="B849" s="8" t="s">
        <v>1469</v>
      </c>
      <c r="C849" s="10">
        <v>202</v>
      </c>
    </row>
    <row r="850" ht="17.25" customHeight="1" spans="1:3">
      <c r="A850" s="8">
        <v>2120107</v>
      </c>
      <c r="B850" s="8" t="s">
        <v>1470</v>
      </c>
      <c r="C850" s="10"/>
    </row>
    <row r="851" ht="17.25" customHeight="1" spans="1:3">
      <c r="A851" s="8">
        <v>2120109</v>
      </c>
      <c r="B851" s="8" t="s">
        <v>1471</v>
      </c>
      <c r="C851" s="10">
        <v>250</v>
      </c>
    </row>
    <row r="852" ht="17.25" customHeight="1" spans="1:3">
      <c r="A852" s="8">
        <v>2120110</v>
      </c>
      <c r="B852" s="8" t="s">
        <v>1472</v>
      </c>
      <c r="C852" s="10"/>
    </row>
    <row r="853" ht="17.25" customHeight="1" spans="1:3">
      <c r="A853" s="8">
        <v>2120199</v>
      </c>
      <c r="B853" s="8" t="s">
        <v>1473</v>
      </c>
      <c r="C853" s="10"/>
    </row>
    <row r="854" ht="17.25" customHeight="1" spans="1:3">
      <c r="A854" s="8">
        <v>21202</v>
      </c>
      <c r="B854" s="42" t="s">
        <v>1474</v>
      </c>
      <c r="C854" s="9">
        <f>C855</f>
        <v>0</v>
      </c>
    </row>
    <row r="855" ht="17.25" customHeight="1" spans="1:3">
      <c r="A855" s="8">
        <v>2120201</v>
      </c>
      <c r="B855" s="8" t="s">
        <v>1475</v>
      </c>
      <c r="C855" s="10"/>
    </row>
    <row r="856" ht="17.25" customHeight="1" spans="1:3">
      <c r="A856" s="8">
        <v>21203</v>
      </c>
      <c r="B856" s="42" t="s">
        <v>1476</v>
      </c>
      <c r="C856" s="9">
        <f>SUM(C857:C858)</f>
        <v>13978</v>
      </c>
    </row>
    <row r="857" ht="17.25" customHeight="1" spans="1:3">
      <c r="A857" s="8">
        <v>2120303</v>
      </c>
      <c r="B857" s="8" t="s">
        <v>1477</v>
      </c>
      <c r="C857" s="10">
        <v>65</v>
      </c>
    </row>
    <row r="858" ht="17.25" customHeight="1" spans="1:3">
      <c r="A858" s="8">
        <v>2120399</v>
      </c>
      <c r="B858" s="8" t="s">
        <v>1478</v>
      </c>
      <c r="C858" s="10">
        <v>13913</v>
      </c>
    </row>
    <row r="859" ht="17.25" customHeight="1" spans="1:3">
      <c r="A859" s="8">
        <v>21205</v>
      </c>
      <c r="B859" s="42" t="s">
        <v>1479</v>
      </c>
      <c r="C859" s="9">
        <f>C860</f>
        <v>2036</v>
      </c>
    </row>
    <row r="860" ht="17.25" customHeight="1" spans="1:3">
      <c r="A860" s="8">
        <v>2120501</v>
      </c>
      <c r="B860" s="8" t="s">
        <v>1480</v>
      </c>
      <c r="C860" s="10">
        <v>2036</v>
      </c>
    </row>
    <row r="861" ht="17.25" customHeight="1" spans="1:3">
      <c r="A861" s="8">
        <v>21206</v>
      </c>
      <c r="B861" s="42" t="s">
        <v>1481</v>
      </c>
      <c r="C861" s="9">
        <f>C862</f>
        <v>0</v>
      </c>
    </row>
    <row r="862" ht="17.25" customHeight="1" spans="1:3">
      <c r="A862" s="8">
        <v>2120601</v>
      </c>
      <c r="B862" s="8" t="s">
        <v>1482</v>
      </c>
      <c r="C862" s="10"/>
    </row>
    <row r="863" ht="17.25" customHeight="1" spans="1:3">
      <c r="A863" s="8">
        <v>21299</v>
      </c>
      <c r="B863" s="42" t="s">
        <v>1483</v>
      </c>
      <c r="C863" s="9">
        <f>C864</f>
        <v>2588</v>
      </c>
    </row>
    <row r="864" ht="17.25" customHeight="1" spans="1:3">
      <c r="A864" s="8">
        <v>2129999</v>
      </c>
      <c r="B864" s="8" t="s">
        <v>1484</v>
      </c>
      <c r="C864" s="10">
        <v>2588</v>
      </c>
    </row>
    <row r="865" ht="17.25" customHeight="1" spans="1:3">
      <c r="A865" s="8">
        <v>213</v>
      </c>
      <c r="B865" s="42" t="s">
        <v>1485</v>
      </c>
      <c r="C865" s="9">
        <f>SUM(C866,C892,C915,C943,C954,C961,C967,C970)</f>
        <v>59941</v>
      </c>
    </row>
    <row r="866" ht="17.25" customHeight="1" spans="1:3">
      <c r="A866" s="8">
        <v>21301</v>
      </c>
      <c r="B866" s="42" t="s">
        <v>1486</v>
      </c>
      <c r="C866" s="9">
        <f>SUM(C867:C891)</f>
        <v>18232</v>
      </c>
    </row>
    <row r="867" ht="17.25" customHeight="1" spans="1:3">
      <c r="A867" s="8">
        <v>2130101</v>
      </c>
      <c r="B867" s="8" t="s">
        <v>854</v>
      </c>
      <c r="C867" s="10">
        <v>277</v>
      </c>
    </row>
    <row r="868" ht="17.25" customHeight="1" spans="1:3">
      <c r="A868" s="8">
        <v>2130102</v>
      </c>
      <c r="B868" s="8" t="s">
        <v>855</v>
      </c>
      <c r="C868" s="10">
        <v>143</v>
      </c>
    </row>
    <row r="869" ht="17.25" customHeight="1" spans="1:3">
      <c r="A869" s="8">
        <v>2130103</v>
      </c>
      <c r="B869" s="8" t="s">
        <v>856</v>
      </c>
      <c r="C869" s="10"/>
    </row>
    <row r="870" ht="17.25" customHeight="1" spans="1:3">
      <c r="A870" s="8">
        <v>2130104</v>
      </c>
      <c r="B870" s="8" t="s">
        <v>863</v>
      </c>
      <c r="C870" s="10"/>
    </row>
    <row r="871" ht="17.25" customHeight="1" spans="1:3">
      <c r="A871" s="8">
        <v>2130105</v>
      </c>
      <c r="B871" s="8" t="s">
        <v>1487</v>
      </c>
      <c r="C871" s="10"/>
    </row>
    <row r="872" ht="17.25" customHeight="1" spans="1:3">
      <c r="A872" s="8">
        <v>2130106</v>
      </c>
      <c r="B872" s="8" t="s">
        <v>1488</v>
      </c>
      <c r="C872" s="10">
        <v>1718</v>
      </c>
    </row>
    <row r="873" ht="17.25" customHeight="1" spans="1:3">
      <c r="A873" s="8">
        <v>2130108</v>
      </c>
      <c r="B873" s="8" t="s">
        <v>1489</v>
      </c>
      <c r="C873" s="10">
        <v>151</v>
      </c>
    </row>
    <row r="874" ht="17.25" customHeight="1" spans="1:3">
      <c r="A874" s="8">
        <v>2130109</v>
      </c>
      <c r="B874" s="8" t="s">
        <v>1490</v>
      </c>
      <c r="C874" s="10">
        <v>1</v>
      </c>
    </row>
    <row r="875" ht="17.25" customHeight="1" spans="1:3">
      <c r="A875" s="8">
        <v>2130110</v>
      </c>
      <c r="B875" s="8" t="s">
        <v>1491</v>
      </c>
      <c r="C875" s="10">
        <v>10</v>
      </c>
    </row>
    <row r="876" ht="17.25" customHeight="1" spans="1:3">
      <c r="A876" s="8">
        <v>2130111</v>
      </c>
      <c r="B876" s="8" t="s">
        <v>1492</v>
      </c>
      <c r="C876" s="10"/>
    </row>
    <row r="877" ht="17.25" customHeight="1" spans="1:3">
      <c r="A877" s="8">
        <v>2130112</v>
      </c>
      <c r="B877" s="8" t="s">
        <v>1493</v>
      </c>
      <c r="C877" s="10"/>
    </row>
    <row r="878" ht="17.25" customHeight="1" spans="1:3">
      <c r="A878" s="8">
        <v>2130114</v>
      </c>
      <c r="B878" s="8" t="s">
        <v>1494</v>
      </c>
      <c r="C878" s="10"/>
    </row>
    <row r="879" ht="17.25" customHeight="1" spans="1:3">
      <c r="A879" s="8">
        <v>2130119</v>
      </c>
      <c r="B879" s="8" t="s">
        <v>1495</v>
      </c>
      <c r="C879" s="10">
        <v>158</v>
      </c>
    </row>
    <row r="880" ht="17.25" customHeight="1" spans="1:3">
      <c r="A880" s="8">
        <v>2130120</v>
      </c>
      <c r="B880" s="8" t="s">
        <v>1496</v>
      </c>
      <c r="C880" s="10">
        <v>5829</v>
      </c>
    </row>
    <row r="881" ht="17.25" customHeight="1" spans="1:3">
      <c r="A881" s="8">
        <v>2130121</v>
      </c>
      <c r="B881" s="8" t="s">
        <v>1497</v>
      </c>
      <c r="C881" s="10"/>
    </row>
    <row r="882" ht="17.25" customHeight="1" spans="1:3">
      <c r="A882" s="8">
        <v>2130122</v>
      </c>
      <c r="B882" s="8" t="s">
        <v>1498</v>
      </c>
      <c r="C882" s="10">
        <v>2181</v>
      </c>
    </row>
    <row r="883" ht="17.25" customHeight="1" spans="1:3">
      <c r="A883" s="8">
        <v>2130124</v>
      </c>
      <c r="B883" s="8" t="s">
        <v>1499</v>
      </c>
      <c r="C883" s="10">
        <v>581</v>
      </c>
    </row>
    <row r="884" ht="17.25" customHeight="1" spans="1:3">
      <c r="A884" s="8">
        <v>2130125</v>
      </c>
      <c r="B884" s="8" t="s">
        <v>1500</v>
      </c>
      <c r="C884" s="10"/>
    </row>
    <row r="885" ht="17.25" customHeight="1" spans="1:3">
      <c r="A885" s="8">
        <v>2130126</v>
      </c>
      <c r="B885" s="8" t="s">
        <v>1501</v>
      </c>
      <c r="C885" s="10">
        <v>1232</v>
      </c>
    </row>
    <row r="886" ht="17.25" customHeight="1" spans="1:3">
      <c r="A886" s="8">
        <v>2130135</v>
      </c>
      <c r="B886" s="8" t="s">
        <v>1502</v>
      </c>
      <c r="C886" s="10">
        <v>10</v>
      </c>
    </row>
    <row r="887" ht="17.25" customHeight="1" spans="1:3">
      <c r="A887" s="8">
        <v>2130142</v>
      </c>
      <c r="B887" s="8" t="s">
        <v>1503</v>
      </c>
      <c r="C887" s="10">
        <v>1030</v>
      </c>
    </row>
    <row r="888" ht="17.25" customHeight="1" spans="1:3">
      <c r="A888" s="8">
        <v>2130148</v>
      </c>
      <c r="B888" s="8" t="s">
        <v>1504</v>
      </c>
      <c r="C888" s="10"/>
    </row>
    <row r="889" ht="17.25" customHeight="1" spans="1:3">
      <c r="A889" s="8">
        <v>2130152</v>
      </c>
      <c r="B889" s="8" t="s">
        <v>1505</v>
      </c>
      <c r="C889" s="10">
        <v>69</v>
      </c>
    </row>
    <row r="890" ht="17.25" customHeight="1" spans="1:3">
      <c r="A890" s="8">
        <v>2130153</v>
      </c>
      <c r="B890" s="8" t="s">
        <v>1506</v>
      </c>
      <c r="C890" s="10">
        <v>4210</v>
      </c>
    </row>
    <row r="891" ht="17.25" customHeight="1" spans="1:3">
      <c r="A891" s="8">
        <v>2130199</v>
      </c>
      <c r="B891" s="8" t="s">
        <v>1507</v>
      </c>
      <c r="C891" s="10">
        <v>632</v>
      </c>
    </row>
    <row r="892" ht="17.25" customHeight="1" spans="1:3">
      <c r="A892" s="8">
        <v>21302</v>
      </c>
      <c r="B892" s="42" t="s">
        <v>1508</v>
      </c>
      <c r="C892" s="9">
        <f>SUM(C893:C914)</f>
        <v>3368</v>
      </c>
    </row>
    <row r="893" ht="17.25" customHeight="1" spans="1:3">
      <c r="A893" s="8">
        <v>2130201</v>
      </c>
      <c r="B893" s="8" t="s">
        <v>854</v>
      </c>
      <c r="C893" s="10">
        <v>270</v>
      </c>
    </row>
    <row r="894" ht="17.25" customHeight="1" spans="1:3">
      <c r="A894" s="8">
        <v>2130202</v>
      </c>
      <c r="B894" s="8" t="s">
        <v>855</v>
      </c>
      <c r="C894" s="10">
        <v>129</v>
      </c>
    </row>
    <row r="895" ht="17.25" customHeight="1" spans="1:3">
      <c r="A895" s="8">
        <v>2130203</v>
      </c>
      <c r="B895" s="8" t="s">
        <v>856</v>
      </c>
      <c r="C895" s="10"/>
    </row>
    <row r="896" ht="17.25" customHeight="1" spans="1:3">
      <c r="A896" s="8">
        <v>2130204</v>
      </c>
      <c r="B896" s="8" t="s">
        <v>1509</v>
      </c>
      <c r="C896" s="10">
        <v>1002</v>
      </c>
    </row>
    <row r="897" ht="17.25" customHeight="1" spans="1:3">
      <c r="A897" s="8">
        <v>2130205</v>
      </c>
      <c r="B897" s="8" t="s">
        <v>1510</v>
      </c>
      <c r="C897" s="10">
        <v>358</v>
      </c>
    </row>
    <row r="898" ht="17.25" customHeight="1" spans="1:3">
      <c r="A898" s="8">
        <v>2130206</v>
      </c>
      <c r="B898" s="8" t="s">
        <v>1511</v>
      </c>
      <c r="C898" s="10">
        <v>371</v>
      </c>
    </row>
    <row r="899" ht="17.25" customHeight="1" spans="1:3">
      <c r="A899" s="8">
        <v>2130207</v>
      </c>
      <c r="B899" s="8" t="s">
        <v>1512</v>
      </c>
      <c r="C899" s="10">
        <v>40</v>
      </c>
    </row>
    <row r="900" ht="17.25" customHeight="1" spans="1:3">
      <c r="A900" s="8">
        <v>2130209</v>
      </c>
      <c r="B900" s="8" t="s">
        <v>1513</v>
      </c>
      <c r="C900" s="10">
        <v>79</v>
      </c>
    </row>
    <row r="901" ht="17.25" customHeight="1" spans="1:3">
      <c r="A901" s="8">
        <v>2130211</v>
      </c>
      <c r="B901" s="8" t="s">
        <v>1514</v>
      </c>
      <c r="C901" s="10"/>
    </row>
    <row r="902" ht="17.25" customHeight="1" spans="1:3">
      <c r="A902" s="8">
        <v>2130212</v>
      </c>
      <c r="B902" s="8" t="s">
        <v>1515</v>
      </c>
      <c r="C902" s="10">
        <v>850</v>
      </c>
    </row>
    <row r="903" ht="17.25" customHeight="1" spans="1:3">
      <c r="A903" s="8">
        <v>2130213</v>
      </c>
      <c r="B903" s="8" t="s">
        <v>1516</v>
      </c>
      <c r="C903" s="10"/>
    </row>
    <row r="904" ht="17.25" customHeight="1" spans="1:3">
      <c r="A904" s="8">
        <v>2130217</v>
      </c>
      <c r="B904" s="8" t="s">
        <v>1517</v>
      </c>
      <c r="C904" s="10"/>
    </row>
    <row r="905" ht="17.25" customHeight="1" spans="1:3">
      <c r="A905" s="8">
        <v>2130220</v>
      </c>
      <c r="B905" s="8" t="s">
        <v>1518</v>
      </c>
      <c r="C905" s="10"/>
    </row>
    <row r="906" ht="17.25" customHeight="1" spans="1:3">
      <c r="A906" s="8">
        <v>2130221</v>
      </c>
      <c r="B906" s="8" t="s">
        <v>1519</v>
      </c>
      <c r="C906" s="10">
        <v>20</v>
      </c>
    </row>
    <row r="907" ht="17.25" customHeight="1" spans="1:3">
      <c r="A907" s="8">
        <v>2130223</v>
      </c>
      <c r="B907" s="8" t="s">
        <v>1520</v>
      </c>
      <c r="C907" s="10"/>
    </row>
    <row r="908" ht="17.25" customHeight="1" spans="1:3">
      <c r="A908" s="8">
        <v>2130226</v>
      </c>
      <c r="B908" s="8" t="s">
        <v>1521</v>
      </c>
      <c r="C908" s="10"/>
    </row>
    <row r="909" ht="17.25" customHeight="1" spans="1:3">
      <c r="A909" s="8">
        <v>2130227</v>
      </c>
      <c r="B909" s="8" t="s">
        <v>1522</v>
      </c>
      <c r="C909" s="10"/>
    </row>
    <row r="910" ht="17.25" customHeight="1" spans="1:3">
      <c r="A910" s="8">
        <v>2130234</v>
      </c>
      <c r="B910" s="8" t="s">
        <v>1523</v>
      </c>
      <c r="C910" s="10">
        <v>20</v>
      </c>
    </row>
    <row r="911" ht="17.25" customHeight="1" spans="1:3">
      <c r="A911" s="8">
        <v>2130236</v>
      </c>
      <c r="B911" s="8" t="s">
        <v>1524</v>
      </c>
      <c r="C911" s="10"/>
    </row>
    <row r="912" ht="17.25" customHeight="1" spans="1:3">
      <c r="A912" s="8">
        <v>2130237</v>
      </c>
      <c r="B912" s="8" t="s">
        <v>1493</v>
      </c>
      <c r="C912" s="10"/>
    </row>
    <row r="913" ht="17.25" customHeight="1" spans="1:3">
      <c r="A913" s="69">
        <v>2130238</v>
      </c>
      <c r="B913" s="69" t="s">
        <v>1525</v>
      </c>
      <c r="C913" s="10">
        <v>87</v>
      </c>
    </row>
    <row r="914" ht="17.25" customHeight="1" spans="1:3">
      <c r="A914" s="8">
        <v>2130299</v>
      </c>
      <c r="B914" s="8" t="s">
        <v>1526</v>
      </c>
      <c r="C914" s="10">
        <v>142</v>
      </c>
    </row>
    <row r="915" ht="17.25" customHeight="1" spans="1:3">
      <c r="A915" s="8">
        <v>21303</v>
      </c>
      <c r="B915" s="42" t="s">
        <v>1527</v>
      </c>
      <c r="C915" s="9">
        <f>SUM(C916:C942)</f>
        <v>17069</v>
      </c>
    </row>
    <row r="916" ht="17.25" customHeight="1" spans="1:3">
      <c r="A916" s="8">
        <v>2130301</v>
      </c>
      <c r="B916" s="8" t="s">
        <v>854</v>
      </c>
      <c r="C916" s="10">
        <v>196</v>
      </c>
    </row>
    <row r="917" ht="17.25" customHeight="1" spans="1:3">
      <c r="A917" s="8">
        <v>2130302</v>
      </c>
      <c r="B917" s="8" t="s">
        <v>855</v>
      </c>
      <c r="C917" s="10">
        <v>259</v>
      </c>
    </row>
    <row r="918" ht="17.25" customHeight="1" spans="1:3">
      <c r="A918" s="8">
        <v>2130303</v>
      </c>
      <c r="B918" s="8" t="s">
        <v>856</v>
      </c>
      <c r="C918" s="10"/>
    </row>
    <row r="919" ht="17.25" customHeight="1" spans="1:3">
      <c r="A919" s="8">
        <v>2130304</v>
      </c>
      <c r="B919" s="8" t="s">
        <v>1528</v>
      </c>
      <c r="C919" s="10"/>
    </row>
    <row r="920" ht="17.25" customHeight="1" spans="1:3">
      <c r="A920" s="8">
        <v>2130305</v>
      </c>
      <c r="B920" s="8" t="s">
        <v>1529</v>
      </c>
      <c r="C920" s="10">
        <v>5199</v>
      </c>
    </row>
    <row r="921" ht="17.25" customHeight="1" spans="1:3">
      <c r="A921" s="8">
        <v>2130306</v>
      </c>
      <c r="B921" s="8" t="s">
        <v>1530</v>
      </c>
      <c r="C921" s="10">
        <v>1667</v>
      </c>
    </row>
    <row r="922" ht="17.25" customHeight="1" spans="1:3">
      <c r="A922" s="8">
        <v>2130307</v>
      </c>
      <c r="B922" s="8" t="s">
        <v>1531</v>
      </c>
      <c r="C922" s="10"/>
    </row>
    <row r="923" ht="17.25" customHeight="1" spans="1:3">
      <c r="A923" s="8">
        <v>2130308</v>
      </c>
      <c r="B923" s="8" t="s">
        <v>1532</v>
      </c>
      <c r="C923" s="10"/>
    </row>
    <row r="924" ht="17.25" customHeight="1" spans="1:3">
      <c r="A924" s="8">
        <v>2130309</v>
      </c>
      <c r="B924" s="8" t="s">
        <v>1533</v>
      </c>
      <c r="C924" s="10"/>
    </row>
    <row r="925" ht="17.25" customHeight="1" spans="1:3">
      <c r="A925" s="8">
        <v>2130310</v>
      </c>
      <c r="B925" s="8" t="s">
        <v>1534</v>
      </c>
      <c r="C925" s="10">
        <v>1209</v>
      </c>
    </row>
    <row r="926" ht="17.25" customHeight="1" spans="1:3">
      <c r="A926" s="8">
        <v>2130311</v>
      </c>
      <c r="B926" s="8" t="s">
        <v>1535</v>
      </c>
      <c r="C926" s="10">
        <v>214</v>
      </c>
    </row>
    <row r="927" ht="17.25" customHeight="1" spans="1:3">
      <c r="A927" s="8">
        <v>2130312</v>
      </c>
      <c r="B927" s="8" t="s">
        <v>1536</v>
      </c>
      <c r="C927" s="10"/>
    </row>
    <row r="928" ht="17.25" customHeight="1" spans="1:3">
      <c r="A928" s="8">
        <v>2130313</v>
      </c>
      <c r="B928" s="8" t="s">
        <v>1537</v>
      </c>
      <c r="C928" s="10"/>
    </row>
    <row r="929" ht="17.25" customHeight="1" spans="1:3">
      <c r="A929" s="8">
        <v>2130314</v>
      </c>
      <c r="B929" s="8" t="s">
        <v>1538</v>
      </c>
      <c r="C929" s="10">
        <v>35</v>
      </c>
    </row>
    <row r="930" ht="17.25" customHeight="1" spans="1:3">
      <c r="A930" s="8">
        <v>2130315</v>
      </c>
      <c r="B930" s="8" t="s">
        <v>1539</v>
      </c>
      <c r="C930" s="10">
        <v>135</v>
      </c>
    </row>
    <row r="931" ht="17.25" customHeight="1" spans="1:3">
      <c r="A931" s="8">
        <v>2130316</v>
      </c>
      <c r="B931" s="8" t="s">
        <v>1540</v>
      </c>
      <c r="C931" s="10">
        <v>1330</v>
      </c>
    </row>
    <row r="932" ht="17.25" customHeight="1" spans="1:3">
      <c r="A932" s="8">
        <v>2130317</v>
      </c>
      <c r="B932" s="8" t="s">
        <v>1541</v>
      </c>
      <c r="C932" s="10"/>
    </row>
    <row r="933" ht="17.25" customHeight="1" spans="1:3">
      <c r="A933" s="8">
        <v>2130318</v>
      </c>
      <c r="B933" s="8" t="s">
        <v>1542</v>
      </c>
      <c r="C933" s="10"/>
    </row>
    <row r="934" ht="17.25" customHeight="1" spans="1:3">
      <c r="A934" s="8">
        <v>2130319</v>
      </c>
      <c r="B934" s="8" t="s">
        <v>1543</v>
      </c>
      <c r="C934" s="10">
        <v>5240</v>
      </c>
    </row>
    <row r="935" ht="17.25" customHeight="1" spans="1:3">
      <c r="A935" s="8">
        <v>2130321</v>
      </c>
      <c r="B935" s="8" t="s">
        <v>1544</v>
      </c>
      <c r="C935" s="10"/>
    </row>
    <row r="936" ht="17.25" customHeight="1" spans="1:3">
      <c r="A936" s="8">
        <v>2130322</v>
      </c>
      <c r="B936" s="8" t="s">
        <v>1545</v>
      </c>
      <c r="C936" s="10"/>
    </row>
    <row r="937" ht="17.25" customHeight="1" spans="1:3">
      <c r="A937" s="8">
        <v>2130333</v>
      </c>
      <c r="B937" s="8" t="s">
        <v>1520</v>
      </c>
      <c r="C937" s="10"/>
    </row>
    <row r="938" ht="17.25" customHeight="1" spans="1:3">
      <c r="A938" s="8">
        <v>2130334</v>
      </c>
      <c r="B938" s="8" t="s">
        <v>1546</v>
      </c>
      <c r="C938" s="10"/>
    </row>
    <row r="939" ht="17.25" customHeight="1" spans="1:3">
      <c r="A939" s="8">
        <v>2130335</v>
      </c>
      <c r="B939" s="8" t="s">
        <v>1547</v>
      </c>
      <c r="C939" s="10">
        <v>628</v>
      </c>
    </row>
    <row r="940" ht="17.25" customHeight="1" spans="1:3">
      <c r="A940" s="8">
        <v>2130336</v>
      </c>
      <c r="B940" s="8" t="s">
        <v>1548</v>
      </c>
      <c r="C940" s="10"/>
    </row>
    <row r="941" ht="17.25" customHeight="1" spans="1:3">
      <c r="A941" s="8">
        <v>2130337</v>
      </c>
      <c r="B941" s="8" t="s">
        <v>1549</v>
      </c>
      <c r="C941" s="10"/>
    </row>
    <row r="942" ht="17.25" customHeight="1" spans="1:3">
      <c r="A942" s="8">
        <v>2130399</v>
      </c>
      <c r="B942" s="8" t="s">
        <v>1550</v>
      </c>
      <c r="C942" s="10">
        <v>957</v>
      </c>
    </row>
    <row r="943" ht="17.25" customHeight="1" spans="1:3">
      <c r="A943" s="8">
        <v>21305</v>
      </c>
      <c r="B943" s="42" t="s">
        <v>1551</v>
      </c>
      <c r="C943" s="9">
        <f>SUM(C944:C953)</f>
        <v>14667</v>
      </c>
    </row>
    <row r="944" ht="17.25" customHeight="1" spans="1:3">
      <c r="A944" s="8">
        <v>2130501</v>
      </c>
      <c r="B944" s="8" t="s">
        <v>854</v>
      </c>
      <c r="C944" s="10">
        <v>295</v>
      </c>
    </row>
    <row r="945" ht="17.25" customHeight="1" spans="1:3">
      <c r="A945" s="8">
        <v>2130502</v>
      </c>
      <c r="B945" s="8" t="s">
        <v>855</v>
      </c>
      <c r="C945" s="10">
        <v>143</v>
      </c>
    </row>
    <row r="946" ht="17.25" customHeight="1" spans="1:3">
      <c r="A946" s="8">
        <v>2130503</v>
      </c>
      <c r="B946" s="8" t="s">
        <v>856</v>
      </c>
      <c r="C946" s="10"/>
    </row>
    <row r="947" ht="17.25" customHeight="1" spans="1:3">
      <c r="A947" s="8">
        <v>2130504</v>
      </c>
      <c r="B947" s="8" t="s">
        <v>1552</v>
      </c>
      <c r="C947" s="10">
        <v>1102</v>
      </c>
    </row>
    <row r="948" ht="17.25" customHeight="1" spans="1:3">
      <c r="A948" s="8">
        <v>2130505</v>
      </c>
      <c r="B948" s="8" t="s">
        <v>1553</v>
      </c>
      <c r="C948" s="10">
        <v>12919</v>
      </c>
    </row>
    <row r="949" ht="17.25" customHeight="1" spans="1:3">
      <c r="A949" s="8">
        <v>2130506</v>
      </c>
      <c r="B949" s="8" t="s">
        <v>1554</v>
      </c>
      <c r="C949" s="10"/>
    </row>
    <row r="950" ht="17.25" customHeight="1" spans="1:3">
      <c r="A950" s="8">
        <v>2130507</v>
      </c>
      <c r="B950" s="8" t="s">
        <v>1555</v>
      </c>
      <c r="C950" s="10"/>
    </row>
    <row r="951" ht="17.25" customHeight="1" spans="1:3">
      <c r="A951" s="8">
        <v>2130508</v>
      </c>
      <c r="B951" s="8" t="s">
        <v>1556</v>
      </c>
      <c r="C951" s="10"/>
    </row>
    <row r="952" ht="17.25" customHeight="1" spans="1:3">
      <c r="A952" s="8">
        <v>2130550</v>
      </c>
      <c r="B952" s="8" t="s">
        <v>863</v>
      </c>
      <c r="C952" s="10"/>
    </row>
    <row r="953" ht="17.25" customHeight="1" spans="1:3">
      <c r="A953" s="8">
        <v>2130599</v>
      </c>
      <c r="B953" s="8" t="s">
        <v>1557</v>
      </c>
      <c r="C953" s="10">
        <v>208</v>
      </c>
    </row>
    <row r="954" ht="17.25" customHeight="1" spans="1:3">
      <c r="A954" s="8">
        <v>21307</v>
      </c>
      <c r="B954" s="42" t="s">
        <v>1558</v>
      </c>
      <c r="C954" s="9">
        <f>SUM(C955:C960)</f>
        <v>5724</v>
      </c>
    </row>
    <row r="955" ht="17.25" customHeight="1" spans="1:3">
      <c r="A955" s="8">
        <v>2130701</v>
      </c>
      <c r="B955" s="8" t="s">
        <v>1559</v>
      </c>
      <c r="C955" s="10">
        <v>2532</v>
      </c>
    </row>
    <row r="956" ht="17.25" customHeight="1" spans="1:3">
      <c r="A956" s="8">
        <v>2130704</v>
      </c>
      <c r="B956" s="8" t="s">
        <v>1560</v>
      </c>
      <c r="C956" s="10"/>
    </row>
    <row r="957" ht="17.25" customHeight="1" spans="1:3">
      <c r="A957" s="8">
        <v>2130705</v>
      </c>
      <c r="B957" s="8" t="s">
        <v>1561</v>
      </c>
      <c r="C957" s="10">
        <v>2937</v>
      </c>
    </row>
    <row r="958" ht="17.25" customHeight="1" spans="1:3">
      <c r="A958" s="8">
        <v>2130706</v>
      </c>
      <c r="B958" s="8" t="s">
        <v>1562</v>
      </c>
      <c r="C958" s="10"/>
    </row>
    <row r="959" ht="17.25" customHeight="1" spans="1:3">
      <c r="A959" s="8">
        <v>2130707</v>
      </c>
      <c r="B959" s="8" t="s">
        <v>1563</v>
      </c>
      <c r="C959" s="10">
        <v>36</v>
      </c>
    </row>
    <row r="960" ht="17.25" customHeight="1" spans="1:3">
      <c r="A960" s="8">
        <v>2130799</v>
      </c>
      <c r="B960" s="8" t="s">
        <v>1564</v>
      </c>
      <c r="C960" s="10">
        <v>219</v>
      </c>
    </row>
    <row r="961" ht="17.25" customHeight="1" spans="1:3">
      <c r="A961" s="8">
        <v>21308</v>
      </c>
      <c r="B961" s="42" t="s">
        <v>1565</v>
      </c>
      <c r="C961" s="9">
        <f>SUM(C962:C966)</f>
        <v>341</v>
      </c>
    </row>
    <row r="962" ht="17.25" customHeight="1" spans="1:3">
      <c r="A962" s="8">
        <v>2130801</v>
      </c>
      <c r="B962" s="8" t="s">
        <v>1566</v>
      </c>
      <c r="C962" s="10"/>
    </row>
    <row r="963" ht="17.25" customHeight="1" spans="1:3">
      <c r="A963" s="8">
        <v>2130803</v>
      </c>
      <c r="B963" s="8" t="s">
        <v>1567</v>
      </c>
      <c r="C963" s="10"/>
    </row>
    <row r="964" ht="17.25" customHeight="1" spans="1:3">
      <c r="A964" s="8">
        <v>2130804</v>
      </c>
      <c r="B964" s="8" t="s">
        <v>1568</v>
      </c>
      <c r="C964" s="10">
        <v>341</v>
      </c>
    </row>
    <row r="965" ht="17.25" customHeight="1" spans="1:3">
      <c r="A965" s="8">
        <v>2130805</v>
      </c>
      <c r="B965" s="8" t="s">
        <v>1569</v>
      </c>
      <c r="C965" s="10"/>
    </row>
    <row r="966" ht="17.25" customHeight="1" spans="1:3">
      <c r="A966" s="8">
        <v>2130899</v>
      </c>
      <c r="B966" s="8" t="s">
        <v>1570</v>
      </c>
      <c r="C966" s="10"/>
    </row>
    <row r="967" ht="17.25" customHeight="1" spans="1:3">
      <c r="A967" s="8">
        <v>21309</v>
      </c>
      <c r="B967" s="42" t="s">
        <v>1571</v>
      </c>
      <c r="C967" s="9">
        <f>SUM(C968:C969)</f>
        <v>0</v>
      </c>
    </row>
    <row r="968" ht="17.25" customHeight="1" spans="1:3">
      <c r="A968" s="8">
        <v>2130901</v>
      </c>
      <c r="B968" s="8" t="s">
        <v>1572</v>
      </c>
      <c r="C968" s="10"/>
    </row>
    <row r="969" ht="17.25" customHeight="1" spans="1:3">
      <c r="A969" s="8">
        <v>2130999</v>
      </c>
      <c r="B969" s="8" t="s">
        <v>1573</v>
      </c>
      <c r="C969" s="10"/>
    </row>
    <row r="970" ht="17.25" customHeight="1" spans="1:3">
      <c r="A970" s="8">
        <v>21399</v>
      </c>
      <c r="B970" s="42" t="s">
        <v>1574</v>
      </c>
      <c r="C970" s="9">
        <f>C971+C972</f>
        <v>540</v>
      </c>
    </row>
    <row r="971" ht="17.25" customHeight="1" spans="1:3">
      <c r="A971" s="8">
        <v>2139901</v>
      </c>
      <c r="B971" s="8" t="s">
        <v>1575</v>
      </c>
      <c r="C971" s="10"/>
    </row>
    <row r="972" ht="17.25" customHeight="1" spans="1:3">
      <c r="A972" s="8">
        <v>2139999</v>
      </c>
      <c r="B972" s="8" t="s">
        <v>1576</v>
      </c>
      <c r="C972" s="10">
        <v>540</v>
      </c>
    </row>
    <row r="973" ht="17.25" customHeight="1" spans="1:3">
      <c r="A973" s="8">
        <v>214</v>
      </c>
      <c r="B973" s="42" t="s">
        <v>1577</v>
      </c>
      <c r="C973" s="9">
        <f>SUM(C974,C995,C1005,C1015,C1022)</f>
        <v>9077</v>
      </c>
    </row>
    <row r="974" ht="17.25" customHeight="1" spans="1:3">
      <c r="A974" s="8">
        <v>21401</v>
      </c>
      <c r="B974" s="42" t="s">
        <v>1578</v>
      </c>
      <c r="C974" s="9">
        <f>SUM(C975:C994)</f>
        <v>8835</v>
      </c>
    </row>
    <row r="975" ht="17.25" customHeight="1" spans="1:3">
      <c r="A975" s="8">
        <v>2140101</v>
      </c>
      <c r="B975" s="8" t="s">
        <v>854</v>
      </c>
      <c r="C975" s="10">
        <v>97</v>
      </c>
    </row>
    <row r="976" ht="17.25" customHeight="1" spans="1:3">
      <c r="A976" s="8">
        <v>2140102</v>
      </c>
      <c r="B976" s="8" t="s">
        <v>855</v>
      </c>
      <c r="C976" s="10">
        <v>115</v>
      </c>
    </row>
    <row r="977" ht="17.25" customHeight="1" spans="1:3">
      <c r="A977" s="8">
        <v>2140103</v>
      </c>
      <c r="B977" s="8" t="s">
        <v>856</v>
      </c>
      <c r="C977" s="10"/>
    </row>
    <row r="978" ht="17.25" customHeight="1" spans="1:3">
      <c r="A978" s="8">
        <v>2140104</v>
      </c>
      <c r="B978" s="8" t="s">
        <v>1579</v>
      </c>
      <c r="C978" s="10">
        <v>5361</v>
      </c>
    </row>
    <row r="979" ht="17.25" customHeight="1" spans="1:3">
      <c r="A979" s="8">
        <v>2140106</v>
      </c>
      <c r="B979" s="8" t="s">
        <v>1580</v>
      </c>
      <c r="C979" s="10">
        <v>793</v>
      </c>
    </row>
    <row r="980" ht="17.25" customHeight="1" spans="1:3">
      <c r="A980" s="8">
        <v>2140109</v>
      </c>
      <c r="B980" s="8" t="s">
        <v>1581</v>
      </c>
      <c r="C980" s="10"/>
    </row>
    <row r="981" ht="17.25" customHeight="1" spans="1:3">
      <c r="A981" s="8">
        <v>2140110</v>
      </c>
      <c r="B981" s="8" t="s">
        <v>1582</v>
      </c>
      <c r="C981" s="10"/>
    </row>
    <row r="982" ht="17.25" customHeight="1" spans="1:3">
      <c r="A982" s="8">
        <v>2140112</v>
      </c>
      <c r="B982" s="8" t="s">
        <v>1583</v>
      </c>
      <c r="C982" s="10">
        <v>561</v>
      </c>
    </row>
    <row r="983" ht="17.25" customHeight="1" spans="1:3">
      <c r="A983" s="8">
        <v>2140114</v>
      </c>
      <c r="B983" s="8" t="s">
        <v>1584</v>
      </c>
      <c r="C983" s="10"/>
    </row>
    <row r="984" ht="17.25" customHeight="1" spans="1:3">
      <c r="A984" s="8">
        <v>2140122</v>
      </c>
      <c r="B984" s="8" t="s">
        <v>1585</v>
      </c>
      <c r="C984" s="10"/>
    </row>
    <row r="985" ht="17.25" customHeight="1" spans="1:3">
      <c r="A985" s="8">
        <v>2140123</v>
      </c>
      <c r="B985" s="8" t="s">
        <v>1586</v>
      </c>
      <c r="C985" s="10"/>
    </row>
    <row r="986" ht="17.25" customHeight="1" spans="1:3">
      <c r="A986" s="8">
        <v>2140127</v>
      </c>
      <c r="B986" s="8" t="s">
        <v>1587</v>
      </c>
      <c r="C986" s="10"/>
    </row>
    <row r="987" ht="17.25" customHeight="1" spans="1:3">
      <c r="A987" s="8">
        <v>2140128</v>
      </c>
      <c r="B987" s="8" t="s">
        <v>1588</v>
      </c>
      <c r="C987" s="10"/>
    </row>
    <row r="988" ht="17.25" customHeight="1" spans="1:3">
      <c r="A988" s="8">
        <v>2140129</v>
      </c>
      <c r="B988" s="8" t="s">
        <v>1589</v>
      </c>
      <c r="C988" s="10"/>
    </row>
    <row r="989" ht="17.25" customHeight="1" spans="1:3">
      <c r="A989" s="8">
        <v>2140130</v>
      </c>
      <c r="B989" s="8" t="s">
        <v>1590</v>
      </c>
      <c r="C989" s="10"/>
    </row>
    <row r="990" ht="17.25" customHeight="1" spans="1:3">
      <c r="A990" s="8">
        <v>2140131</v>
      </c>
      <c r="B990" s="8" t="s">
        <v>1591</v>
      </c>
      <c r="C990" s="10"/>
    </row>
    <row r="991" ht="17.25" customHeight="1" spans="1:3">
      <c r="A991" s="8">
        <v>2140133</v>
      </c>
      <c r="B991" s="8" t="s">
        <v>1592</v>
      </c>
      <c r="C991" s="10"/>
    </row>
    <row r="992" ht="17.25" customHeight="1" spans="1:3">
      <c r="A992" s="8">
        <v>2140136</v>
      </c>
      <c r="B992" s="8" t="s">
        <v>1593</v>
      </c>
      <c r="C992" s="10"/>
    </row>
    <row r="993" ht="17.25" customHeight="1" spans="1:3">
      <c r="A993" s="8">
        <v>2140138</v>
      </c>
      <c r="B993" s="8" t="s">
        <v>1594</v>
      </c>
      <c r="C993" s="10"/>
    </row>
    <row r="994" ht="17.25" customHeight="1" spans="1:3">
      <c r="A994" s="8">
        <v>2140199</v>
      </c>
      <c r="B994" s="8" t="s">
        <v>1595</v>
      </c>
      <c r="C994" s="10">
        <v>1908</v>
      </c>
    </row>
    <row r="995" ht="17.25" customHeight="1" spans="1:3">
      <c r="A995" s="8">
        <v>21402</v>
      </c>
      <c r="B995" s="42" t="s">
        <v>1596</v>
      </c>
      <c r="C995" s="9">
        <f>SUM(C996:C1004)</f>
        <v>0</v>
      </c>
    </row>
    <row r="996" ht="17.25" customHeight="1" spans="1:3">
      <c r="A996" s="8">
        <v>2140201</v>
      </c>
      <c r="B996" s="8" t="s">
        <v>854</v>
      </c>
      <c r="C996" s="10"/>
    </row>
    <row r="997" ht="17.25" customHeight="1" spans="1:3">
      <c r="A997" s="8">
        <v>2140202</v>
      </c>
      <c r="B997" s="8" t="s">
        <v>855</v>
      </c>
      <c r="C997" s="10"/>
    </row>
    <row r="998" ht="17.25" customHeight="1" spans="1:3">
      <c r="A998" s="8">
        <v>2140203</v>
      </c>
      <c r="B998" s="8" t="s">
        <v>856</v>
      </c>
      <c r="C998" s="10"/>
    </row>
    <row r="999" ht="17.25" customHeight="1" spans="1:3">
      <c r="A999" s="8">
        <v>2140204</v>
      </c>
      <c r="B999" s="8" t="s">
        <v>1597</v>
      </c>
      <c r="C999" s="10"/>
    </row>
    <row r="1000" ht="17.25" customHeight="1" spans="1:3">
      <c r="A1000" s="8">
        <v>2140205</v>
      </c>
      <c r="B1000" s="8" t="s">
        <v>1598</v>
      </c>
      <c r="C1000" s="10"/>
    </row>
    <row r="1001" ht="17.25" customHeight="1" spans="1:3">
      <c r="A1001" s="8">
        <v>2140206</v>
      </c>
      <c r="B1001" s="8" t="s">
        <v>1599</v>
      </c>
      <c r="C1001" s="10"/>
    </row>
    <row r="1002" ht="17.25" customHeight="1" spans="1:3">
      <c r="A1002" s="8">
        <v>2140207</v>
      </c>
      <c r="B1002" s="8" t="s">
        <v>1600</v>
      </c>
      <c r="C1002" s="10"/>
    </row>
    <row r="1003" ht="17.25" customHeight="1" spans="1:3">
      <c r="A1003" s="8">
        <v>2140208</v>
      </c>
      <c r="B1003" s="8" t="s">
        <v>1601</v>
      </c>
      <c r="C1003" s="10"/>
    </row>
    <row r="1004" ht="17.25" customHeight="1" spans="1:3">
      <c r="A1004" s="8">
        <v>2140299</v>
      </c>
      <c r="B1004" s="8" t="s">
        <v>1602</v>
      </c>
      <c r="C1004" s="10"/>
    </row>
    <row r="1005" ht="17.25" customHeight="1" spans="1:3">
      <c r="A1005" s="8">
        <v>21403</v>
      </c>
      <c r="B1005" s="42" t="s">
        <v>1603</v>
      </c>
      <c r="C1005" s="9">
        <f>SUM(C1006:C1014)</f>
        <v>0</v>
      </c>
    </row>
    <row r="1006" ht="17.25" customHeight="1" spans="1:3">
      <c r="A1006" s="8">
        <v>2140301</v>
      </c>
      <c r="B1006" s="8" t="s">
        <v>854</v>
      </c>
      <c r="C1006" s="10"/>
    </row>
    <row r="1007" ht="17.25" customHeight="1" spans="1:3">
      <c r="A1007" s="8">
        <v>2140302</v>
      </c>
      <c r="B1007" s="8" t="s">
        <v>855</v>
      </c>
      <c r="C1007" s="10"/>
    </row>
    <row r="1008" ht="17.25" customHeight="1" spans="1:3">
      <c r="A1008" s="8">
        <v>2140303</v>
      </c>
      <c r="B1008" s="8" t="s">
        <v>856</v>
      </c>
      <c r="C1008" s="10"/>
    </row>
    <row r="1009" ht="17.25" customHeight="1" spans="1:3">
      <c r="A1009" s="8">
        <v>2140304</v>
      </c>
      <c r="B1009" s="8" t="s">
        <v>1604</v>
      </c>
      <c r="C1009" s="10"/>
    </row>
    <row r="1010" ht="17.25" customHeight="1" spans="1:3">
      <c r="A1010" s="8">
        <v>2140305</v>
      </c>
      <c r="B1010" s="8" t="s">
        <v>1605</v>
      </c>
      <c r="C1010" s="10"/>
    </row>
    <row r="1011" ht="17.25" customHeight="1" spans="1:3">
      <c r="A1011" s="8">
        <v>2140306</v>
      </c>
      <c r="B1011" s="8" t="s">
        <v>1606</v>
      </c>
      <c r="C1011" s="10"/>
    </row>
    <row r="1012" ht="17.25" customHeight="1" spans="1:3">
      <c r="A1012" s="8">
        <v>2140307</v>
      </c>
      <c r="B1012" s="8" t="s">
        <v>1607</v>
      </c>
      <c r="C1012" s="10"/>
    </row>
    <row r="1013" ht="17.25" customHeight="1" spans="1:3">
      <c r="A1013" s="8">
        <v>2140308</v>
      </c>
      <c r="B1013" s="8" t="s">
        <v>1608</v>
      </c>
      <c r="C1013" s="10"/>
    </row>
    <row r="1014" ht="17.25" customHeight="1" spans="1:3">
      <c r="A1014" s="8">
        <v>2140399</v>
      </c>
      <c r="B1014" s="8" t="s">
        <v>1609</v>
      </c>
      <c r="C1014" s="10"/>
    </row>
    <row r="1015" ht="17.25" customHeight="1" spans="1:3">
      <c r="A1015" s="8">
        <v>21405</v>
      </c>
      <c r="B1015" s="42" t="s">
        <v>1610</v>
      </c>
      <c r="C1015" s="9">
        <f>SUM(C1016:C1021)</f>
        <v>0</v>
      </c>
    </row>
    <row r="1016" ht="17.25" customHeight="1" spans="1:3">
      <c r="A1016" s="8">
        <v>2140501</v>
      </c>
      <c r="B1016" s="8" t="s">
        <v>854</v>
      </c>
      <c r="C1016" s="10"/>
    </row>
    <row r="1017" ht="17.25" customHeight="1" spans="1:3">
      <c r="A1017" s="8">
        <v>2140502</v>
      </c>
      <c r="B1017" s="8" t="s">
        <v>855</v>
      </c>
      <c r="C1017" s="10"/>
    </row>
    <row r="1018" ht="17.25" customHeight="1" spans="1:3">
      <c r="A1018" s="8">
        <v>2140503</v>
      </c>
      <c r="B1018" s="8" t="s">
        <v>856</v>
      </c>
      <c r="C1018" s="10"/>
    </row>
    <row r="1019" ht="17.25" customHeight="1" spans="1:3">
      <c r="A1019" s="8">
        <v>2140504</v>
      </c>
      <c r="B1019" s="8" t="s">
        <v>1601</v>
      </c>
      <c r="C1019" s="10"/>
    </row>
    <row r="1020" ht="17.25" customHeight="1" spans="1:3">
      <c r="A1020" s="8">
        <v>2140505</v>
      </c>
      <c r="B1020" s="8" t="s">
        <v>1611</v>
      </c>
      <c r="C1020" s="10"/>
    </row>
    <row r="1021" ht="17.25" customHeight="1" spans="1:3">
      <c r="A1021" s="8">
        <v>2140599</v>
      </c>
      <c r="B1021" s="8" t="s">
        <v>1612</v>
      </c>
      <c r="C1021" s="10"/>
    </row>
    <row r="1022" ht="17.25" customHeight="1" spans="1:3">
      <c r="A1022" s="8">
        <v>21499</v>
      </c>
      <c r="B1022" s="42" t="s">
        <v>1613</v>
      </c>
      <c r="C1022" s="9">
        <f>SUM(C1023:C1024)</f>
        <v>242</v>
      </c>
    </row>
    <row r="1023" ht="17.25" customHeight="1" spans="1:3">
      <c r="A1023" s="8">
        <v>2149901</v>
      </c>
      <c r="B1023" s="8" t="s">
        <v>1614</v>
      </c>
      <c r="C1023" s="10"/>
    </row>
    <row r="1024" ht="17.25" customHeight="1" spans="1:3">
      <c r="A1024" s="8">
        <v>2149999</v>
      </c>
      <c r="B1024" s="8" t="s">
        <v>1615</v>
      </c>
      <c r="C1024" s="10">
        <v>242</v>
      </c>
    </row>
    <row r="1025" ht="17.25" customHeight="1" spans="1:3">
      <c r="A1025" s="8">
        <v>215</v>
      </c>
      <c r="B1025" s="42" t="s">
        <v>1616</v>
      </c>
      <c r="C1025" s="9">
        <f>SUM(C1026,C1036,C1052,C1057,C1068,C1075,C1083)</f>
        <v>2608</v>
      </c>
    </row>
    <row r="1026" ht="17.25" customHeight="1" spans="1:3">
      <c r="A1026" s="8">
        <v>21501</v>
      </c>
      <c r="B1026" s="42" t="s">
        <v>1617</v>
      </c>
      <c r="C1026" s="9">
        <f>SUM(C1027:C1035)</f>
        <v>0</v>
      </c>
    </row>
    <row r="1027" ht="17.25" customHeight="1" spans="1:3">
      <c r="A1027" s="8">
        <v>2150101</v>
      </c>
      <c r="B1027" s="8" t="s">
        <v>854</v>
      </c>
      <c r="C1027" s="10"/>
    </row>
    <row r="1028" ht="17.25" customHeight="1" spans="1:3">
      <c r="A1028" s="8">
        <v>2150102</v>
      </c>
      <c r="B1028" s="8" t="s">
        <v>855</v>
      </c>
      <c r="C1028" s="10"/>
    </row>
    <row r="1029" ht="17.25" customHeight="1" spans="1:3">
      <c r="A1029" s="8">
        <v>2150103</v>
      </c>
      <c r="B1029" s="8" t="s">
        <v>856</v>
      </c>
      <c r="C1029" s="10"/>
    </row>
    <row r="1030" ht="17.25" customHeight="1" spans="1:3">
      <c r="A1030" s="8">
        <v>2150104</v>
      </c>
      <c r="B1030" s="8" t="s">
        <v>1618</v>
      </c>
      <c r="C1030" s="10"/>
    </row>
    <row r="1031" ht="17.25" customHeight="1" spans="1:3">
      <c r="A1031" s="8">
        <v>2150105</v>
      </c>
      <c r="B1031" s="8" t="s">
        <v>1619</v>
      </c>
      <c r="C1031" s="10"/>
    </row>
    <row r="1032" ht="17.25" customHeight="1" spans="1:3">
      <c r="A1032" s="8">
        <v>2150106</v>
      </c>
      <c r="B1032" s="8" t="s">
        <v>1620</v>
      </c>
      <c r="C1032" s="10"/>
    </row>
    <row r="1033" ht="17.25" customHeight="1" spans="1:3">
      <c r="A1033" s="8">
        <v>2150107</v>
      </c>
      <c r="B1033" s="8" t="s">
        <v>1621</v>
      </c>
      <c r="C1033" s="10"/>
    </row>
    <row r="1034" ht="17.25" customHeight="1" spans="1:3">
      <c r="A1034" s="8">
        <v>2150108</v>
      </c>
      <c r="B1034" s="8" t="s">
        <v>1622</v>
      </c>
      <c r="C1034" s="10"/>
    </row>
    <row r="1035" ht="17.25" customHeight="1" spans="1:3">
      <c r="A1035" s="8">
        <v>2150199</v>
      </c>
      <c r="B1035" s="8" t="s">
        <v>1623</v>
      </c>
      <c r="C1035" s="10"/>
    </row>
    <row r="1036" ht="17.25" customHeight="1" spans="1:3">
      <c r="A1036" s="8">
        <v>21502</v>
      </c>
      <c r="B1036" s="42" t="s">
        <v>1624</v>
      </c>
      <c r="C1036" s="9">
        <f>SUM(C1037:C1051)</f>
        <v>0</v>
      </c>
    </row>
    <row r="1037" ht="17.25" customHeight="1" spans="1:3">
      <c r="A1037" s="8">
        <v>2150201</v>
      </c>
      <c r="B1037" s="8" t="s">
        <v>854</v>
      </c>
      <c r="C1037" s="10"/>
    </row>
    <row r="1038" ht="17.25" customHeight="1" spans="1:3">
      <c r="A1038" s="8">
        <v>2150202</v>
      </c>
      <c r="B1038" s="8" t="s">
        <v>855</v>
      </c>
      <c r="C1038" s="10"/>
    </row>
    <row r="1039" ht="17.25" customHeight="1" spans="1:3">
      <c r="A1039" s="8">
        <v>2150203</v>
      </c>
      <c r="B1039" s="8" t="s">
        <v>856</v>
      </c>
      <c r="C1039" s="10"/>
    </row>
    <row r="1040" ht="17.25" customHeight="1" spans="1:3">
      <c r="A1040" s="8">
        <v>2150204</v>
      </c>
      <c r="B1040" s="8" t="s">
        <v>1625</v>
      </c>
      <c r="C1040" s="10"/>
    </row>
    <row r="1041" ht="17.25" customHeight="1" spans="1:3">
      <c r="A1041" s="8">
        <v>2150205</v>
      </c>
      <c r="B1041" s="8" t="s">
        <v>1626</v>
      </c>
      <c r="C1041" s="10"/>
    </row>
    <row r="1042" ht="17.25" customHeight="1" spans="1:3">
      <c r="A1042" s="8">
        <v>2150206</v>
      </c>
      <c r="B1042" s="8" t="s">
        <v>1627</v>
      </c>
      <c r="C1042" s="10"/>
    </row>
    <row r="1043" ht="17.25" customHeight="1" spans="1:3">
      <c r="A1043" s="8">
        <v>2150207</v>
      </c>
      <c r="B1043" s="8" t="s">
        <v>1628</v>
      </c>
      <c r="C1043" s="10"/>
    </row>
    <row r="1044" ht="17.25" customHeight="1" spans="1:3">
      <c r="A1044" s="8">
        <v>2150208</v>
      </c>
      <c r="B1044" s="8" t="s">
        <v>1629</v>
      </c>
      <c r="C1044" s="10"/>
    </row>
    <row r="1045" ht="17.25" customHeight="1" spans="1:3">
      <c r="A1045" s="8">
        <v>2150209</v>
      </c>
      <c r="B1045" s="8" t="s">
        <v>1630</v>
      </c>
      <c r="C1045" s="10"/>
    </row>
    <row r="1046" ht="17.25" customHeight="1" spans="1:3">
      <c r="A1046" s="8">
        <v>2150210</v>
      </c>
      <c r="B1046" s="8" t="s">
        <v>1631</v>
      </c>
      <c r="C1046" s="10"/>
    </row>
    <row r="1047" ht="17.25" customHeight="1" spans="1:3">
      <c r="A1047" s="8">
        <v>2150212</v>
      </c>
      <c r="B1047" s="8" t="s">
        <v>1632</v>
      </c>
      <c r="C1047" s="10"/>
    </row>
    <row r="1048" ht="17.25" customHeight="1" spans="1:3">
      <c r="A1048" s="8">
        <v>2150213</v>
      </c>
      <c r="B1048" s="8" t="s">
        <v>1633</v>
      </c>
      <c r="C1048" s="10"/>
    </row>
    <row r="1049" ht="17.25" customHeight="1" spans="1:3">
      <c r="A1049" s="8">
        <v>2150214</v>
      </c>
      <c r="B1049" s="8" t="s">
        <v>1634</v>
      </c>
      <c r="C1049" s="10"/>
    </row>
    <row r="1050" ht="17.25" customHeight="1" spans="1:3">
      <c r="A1050" s="8">
        <v>2150215</v>
      </c>
      <c r="B1050" s="8" t="s">
        <v>1635</v>
      </c>
      <c r="C1050" s="10"/>
    </row>
    <row r="1051" ht="17.25" customHeight="1" spans="1:3">
      <c r="A1051" s="8">
        <v>2150299</v>
      </c>
      <c r="B1051" s="8" t="s">
        <v>1636</v>
      </c>
      <c r="C1051" s="10"/>
    </row>
    <row r="1052" ht="17.25" customHeight="1" spans="1:3">
      <c r="A1052" s="8">
        <v>21503</v>
      </c>
      <c r="B1052" s="42" t="s">
        <v>1637</v>
      </c>
      <c r="C1052" s="9">
        <f>SUM(C1053:C1056)</f>
        <v>0</v>
      </c>
    </row>
    <row r="1053" ht="17.25" customHeight="1" spans="1:3">
      <c r="A1053" s="8">
        <v>2150301</v>
      </c>
      <c r="B1053" s="8" t="s">
        <v>854</v>
      </c>
      <c r="C1053" s="10"/>
    </row>
    <row r="1054" ht="17.25" customHeight="1" spans="1:3">
      <c r="A1054" s="8">
        <v>2150302</v>
      </c>
      <c r="B1054" s="8" t="s">
        <v>855</v>
      </c>
      <c r="C1054" s="10"/>
    </row>
    <row r="1055" ht="17.25" customHeight="1" spans="1:3">
      <c r="A1055" s="8">
        <v>2150303</v>
      </c>
      <c r="B1055" s="8" t="s">
        <v>856</v>
      </c>
      <c r="C1055" s="10"/>
    </row>
    <row r="1056" ht="17.25" customHeight="1" spans="1:3">
      <c r="A1056" s="8">
        <v>2150399</v>
      </c>
      <c r="B1056" s="8" t="s">
        <v>1638</v>
      </c>
      <c r="C1056" s="10"/>
    </row>
    <row r="1057" ht="17.25" customHeight="1" spans="1:3">
      <c r="A1057" s="8">
        <v>21505</v>
      </c>
      <c r="B1057" s="42" t="s">
        <v>1639</v>
      </c>
      <c r="C1057" s="9">
        <f>SUM(C1058:C1067)</f>
        <v>1637</v>
      </c>
    </row>
    <row r="1058" ht="17.25" customHeight="1" spans="1:3">
      <c r="A1058" s="8">
        <v>2150501</v>
      </c>
      <c r="B1058" s="8" t="s">
        <v>854</v>
      </c>
      <c r="C1058" s="10">
        <v>170</v>
      </c>
    </row>
    <row r="1059" ht="17.25" customHeight="1" spans="1:3">
      <c r="A1059" s="8">
        <v>2150502</v>
      </c>
      <c r="B1059" s="8" t="s">
        <v>855</v>
      </c>
      <c r="C1059" s="10">
        <v>2</v>
      </c>
    </row>
    <row r="1060" ht="17.25" customHeight="1" spans="1:3">
      <c r="A1060" s="8">
        <v>2150503</v>
      </c>
      <c r="B1060" s="8" t="s">
        <v>856</v>
      </c>
      <c r="C1060" s="10"/>
    </row>
    <row r="1061" ht="17.25" customHeight="1" spans="1:3">
      <c r="A1061" s="8">
        <v>2150505</v>
      </c>
      <c r="B1061" s="8" t="s">
        <v>1640</v>
      </c>
      <c r="C1061" s="10"/>
    </row>
    <row r="1062" ht="17.25" customHeight="1" spans="1:3">
      <c r="A1062" s="8">
        <v>2150507</v>
      </c>
      <c r="B1062" s="8" t="s">
        <v>1641</v>
      </c>
      <c r="C1062" s="10"/>
    </row>
    <row r="1063" ht="17.25" customHeight="1" spans="1:3">
      <c r="A1063" s="8">
        <v>2150508</v>
      </c>
      <c r="B1063" s="8" t="s">
        <v>1642</v>
      </c>
      <c r="C1063" s="10"/>
    </row>
    <row r="1064" ht="17.25" customHeight="1" spans="1:3">
      <c r="A1064" s="8">
        <v>2150516</v>
      </c>
      <c r="B1064" s="8" t="s">
        <v>1643</v>
      </c>
      <c r="C1064" s="10"/>
    </row>
    <row r="1065" ht="17.25" customHeight="1" spans="1:3">
      <c r="A1065" s="8">
        <v>2150517</v>
      </c>
      <c r="B1065" s="8" t="s">
        <v>1644</v>
      </c>
      <c r="C1065" s="10"/>
    </row>
    <row r="1066" ht="17.25" customHeight="1" spans="1:3">
      <c r="A1066" s="8">
        <v>2150550</v>
      </c>
      <c r="B1066" s="8" t="s">
        <v>863</v>
      </c>
      <c r="C1066" s="10"/>
    </row>
    <row r="1067" ht="17.25" customHeight="1" spans="1:3">
      <c r="A1067" s="8">
        <v>2150599</v>
      </c>
      <c r="B1067" s="8" t="s">
        <v>1645</v>
      </c>
      <c r="C1067" s="10">
        <v>1465</v>
      </c>
    </row>
    <row r="1068" ht="17.25" customHeight="1" spans="1:3">
      <c r="A1068" s="8">
        <v>21507</v>
      </c>
      <c r="B1068" s="42" t="s">
        <v>1646</v>
      </c>
      <c r="C1068" s="9">
        <f>SUM(C1069:C1074)</f>
        <v>0</v>
      </c>
    </row>
    <row r="1069" ht="17.25" customHeight="1" spans="1:3">
      <c r="A1069" s="8">
        <v>2150701</v>
      </c>
      <c r="B1069" s="8" t="s">
        <v>854</v>
      </c>
      <c r="C1069" s="10"/>
    </row>
    <row r="1070" ht="17.25" customHeight="1" spans="1:3">
      <c r="A1070" s="8">
        <v>2150702</v>
      </c>
      <c r="B1070" s="8" t="s">
        <v>855</v>
      </c>
      <c r="C1070" s="10"/>
    </row>
    <row r="1071" ht="17.25" customHeight="1" spans="1:3">
      <c r="A1071" s="8">
        <v>2150703</v>
      </c>
      <c r="B1071" s="8" t="s">
        <v>856</v>
      </c>
      <c r="C1071" s="10"/>
    </row>
    <row r="1072" ht="17.25" customHeight="1" spans="1:3">
      <c r="A1072" s="8">
        <v>2150704</v>
      </c>
      <c r="B1072" s="8" t="s">
        <v>1647</v>
      </c>
      <c r="C1072" s="10"/>
    </row>
    <row r="1073" ht="17.25" customHeight="1" spans="1:3">
      <c r="A1073" s="8">
        <v>2150705</v>
      </c>
      <c r="B1073" s="8" t="s">
        <v>1648</v>
      </c>
      <c r="C1073" s="10"/>
    </row>
    <row r="1074" ht="17.25" customHeight="1" spans="1:3">
      <c r="A1074" s="8">
        <v>2150799</v>
      </c>
      <c r="B1074" s="8" t="s">
        <v>1649</v>
      </c>
      <c r="C1074" s="10"/>
    </row>
    <row r="1075" ht="17.25" customHeight="1" spans="1:3">
      <c r="A1075" s="8">
        <v>21508</v>
      </c>
      <c r="B1075" s="42" t="s">
        <v>1650</v>
      </c>
      <c r="C1075" s="9">
        <f>SUM(C1076:C1082)</f>
        <v>335</v>
      </c>
    </row>
    <row r="1076" ht="17.25" customHeight="1" spans="1:3">
      <c r="A1076" s="8">
        <v>2150801</v>
      </c>
      <c r="B1076" s="8" t="s">
        <v>854</v>
      </c>
      <c r="C1076" s="10"/>
    </row>
    <row r="1077" ht="17.25" customHeight="1" spans="1:3">
      <c r="A1077" s="8">
        <v>2150802</v>
      </c>
      <c r="B1077" s="8" t="s">
        <v>855</v>
      </c>
      <c r="C1077" s="10"/>
    </row>
    <row r="1078" ht="17.25" customHeight="1" spans="1:3">
      <c r="A1078" s="8">
        <v>2150803</v>
      </c>
      <c r="B1078" s="8" t="s">
        <v>856</v>
      </c>
      <c r="C1078" s="10"/>
    </row>
    <row r="1079" ht="17.25" customHeight="1" spans="1:3">
      <c r="A1079" s="8">
        <v>2150804</v>
      </c>
      <c r="B1079" s="8" t="s">
        <v>1651</v>
      </c>
      <c r="C1079" s="10"/>
    </row>
    <row r="1080" ht="17.25" customHeight="1" spans="1:3">
      <c r="A1080" s="8">
        <v>2150805</v>
      </c>
      <c r="B1080" s="8" t="s">
        <v>1652</v>
      </c>
      <c r="C1080" s="10">
        <v>235</v>
      </c>
    </row>
    <row r="1081" ht="17.25" customHeight="1" spans="1:3">
      <c r="A1081" s="8">
        <v>2150806</v>
      </c>
      <c r="B1081" s="8" t="s">
        <v>1653</v>
      </c>
      <c r="C1081" s="10"/>
    </row>
    <row r="1082" ht="17.25" customHeight="1" spans="1:3">
      <c r="A1082" s="8">
        <v>2150899</v>
      </c>
      <c r="B1082" s="8" t="s">
        <v>1654</v>
      </c>
      <c r="C1082" s="10">
        <v>100</v>
      </c>
    </row>
    <row r="1083" ht="17.25" customHeight="1" spans="1:3">
      <c r="A1083" s="8">
        <v>21599</v>
      </c>
      <c r="B1083" s="42" t="s">
        <v>1655</v>
      </c>
      <c r="C1083" s="9">
        <f>SUM(C1084:C1088)</f>
        <v>636</v>
      </c>
    </row>
    <row r="1084" ht="17.25" customHeight="1" spans="1:3">
      <c r="A1084" s="8">
        <v>2159901</v>
      </c>
      <c r="B1084" s="8" t="s">
        <v>1656</v>
      </c>
      <c r="C1084" s="10"/>
    </row>
    <row r="1085" ht="17.25" customHeight="1" spans="1:3">
      <c r="A1085" s="8">
        <v>2159904</v>
      </c>
      <c r="B1085" s="8" t="s">
        <v>1657</v>
      </c>
      <c r="C1085" s="10"/>
    </row>
    <row r="1086" ht="17.25" customHeight="1" spans="1:3">
      <c r="A1086" s="8">
        <v>2159905</v>
      </c>
      <c r="B1086" s="8" t="s">
        <v>1658</v>
      </c>
      <c r="C1086" s="10"/>
    </row>
    <row r="1087" ht="17.25" customHeight="1" spans="1:3">
      <c r="A1087" s="8">
        <v>2159906</v>
      </c>
      <c r="B1087" s="8" t="s">
        <v>1659</v>
      </c>
      <c r="C1087" s="10"/>
    </row>
    <row r="1088" ht="17.25" customHeight="1" spans="1:3">
      <c r="A1088" s="8">
        <v>2159999</v>
      </c>
      <c r="B1088" s="8" t="s">
        <v>1660</v>
      </c>
      <c r="C1088" s="10">
        <v>636</v>
      </c>
    </row>
    <row r="1089" ht="17.25" customHeight="1" spans="1:3">
      <c r="A1089" s="8">
        <v>216</v>
      </c>
      <c r="B1089" s="42" t="s">
        <v>1661</v>
      </c>
      <c r="C1089" s="9">
        <f>SUM(C1090,C1100,C1106)</f>
        <v>1191</v>
      </c>
    </row>
    <row r="1090" ht="17.25" customHeight="1" spans="1:3">
      <c r="A1090" s="8">
        <v>21602</v>
      </c>
      <c r="B1090" s="42" t="s">
        <v>1662</v>
      </c>
      <c r="C1090" s="9">
        <f>SUM(C1091:C1099)</f>
        <v>968</v>
      </c>
    </row>
    <row r="1091" ht="17.25" customHeight="1" spans="1:3">
      <c r="A1091" s="8">
        <v>2160201</v>
      </c>
      <c r="B1091" s="8" t="s">
        <v>854</v>
      </c>
      <c r="C1091" s="10"/>
    </row>
    <row r="1092" ht="17.25" customHeight="1" spans="1:3">
      <c r="A1092" s="8">
        <v>2160202</v>
      </c>
      <c r="B1092" s="8" t="s">
        <v>855</v>
      </c>
      <c r="C1092" s="10"/>
    </row>
    <row r="1093" ht="17.25" customHeight="1" spans="1:3">
      <c r="A1093" s="8">
        <v>2160203</v>
      </c>
      <c r="B1093" s="8" t="s">
        <v>856</v>
      </c>
      <c r="C1093" s="10"/>
    </row>
    <row r="1094" ht="17.25" customHeight="1" spans="1:3">
      <c r="A1094" s="8">
        <v>2160216</v>
      </c>
      <c r="B1094" s="8" t="s">
        <v>1663</v>
      </c>
      <c r="C1094" s="10"/>
    </row>
    <row r="1095" ht="17.25" customHeight="1" spans="1:3">
      <c r="A1095" s="8">
        <v>2160217</v>
      </c>
      <c r="B1095" s="8" t="s">
        <v>1664</v>
      </c>
      <c r="C1095" s="10"/>
    </row>
    <row r="1096" ht="17.25" customHeight="1" spans="1:3">
      <c r="A1096" s="8">
        <v>2160218</v>
      </c>
      <c r="B1096" s="8" t="s">
        <v>1665</v>
      </c>
      <c r="C1096" s="10"/>
    </row>
    <row r="1097" ht="17.25" customHeight="1" spans="1:3">
      <c r="A1097" s="8">
        <v>2160219</v>
      </c>
      <c r="B1097" s="8" t="s">
        <v>1666</v>
      </c>
      <c r="C1097" s="10"/>
    </row>
    <row r="1098" ht="17.25" customHeight="1" spans="1:3">
      <c r="A1098" s="8">
        <v>2160250</v>
      </c>
      <c r="B1098" s="8" t="s">
        <v>863</v>
      </c>
      <c r="C1098" s="10"/>
    </row>
    <row r="1099" ht="17.25" customHeight="1" spans="1:3">
      <c r="A1099" s="8">
        <v>2160299</v>
      </c>
      <c r="B1099" s="8" t="s">
        <v>1667</v>
      </c>
      <c r="C1099" s="10">
        <v>968</v>
      </c>
    </row>
    <row r="1100" ht="17.25" customHeight="1" spans="1:3">
      <c r="A1100" s="8">
        <v>21606</v>
      </c>
      <c r="B1100" s="42" t="s">
        <v>1668</v>
      </c>
      <c r="C1100" s="9">
        <f>SUM(C1101:C1105)</f>
        <v>120</v>
      </c>
    </row>
    <row r="1101" ht="17.25" customHeight="1" spans="1:3">
      <c r="A1101" s="8">
        <v>2160601</v>
      </c>
      <c r="B1101" s="8" t="s">
        <v>854</v>
      </c>
      <c r="C1101" s="10"/>
    </row>
    <row r="1102" ht="17.25" customHeight="1" spans="1:3">
      <c r="A1102" s="8">
        <v>2160602</v>
      </c>
      <c r="B1102" s="8" t="s">
        <v>855</v>
      </c>
      <c r="C1102" s="10"/>
    </row>
    <row r="1103" ht="17.25" customHeight="1" spans="1:3">
      <c r="A1103" s="8">
        <v>2160603</v>
      </c>
      <c r="B1103" s="8" t="s">
        <v>856</v>
      </c>
      <c r="C1103" s="10"/>
    </row>
    <row r="1104" ht="17.25" customHeight="1" spans="1:3">
      <c r="A1104" s="8">
        <v>2160607</v>
      </c>
      <c r="B1104" s="8" t="s">
        <v>1669</v>
      </c>
      <c r="C1104" s="10"/>
    </row>
    <row r="1105" ht="17.25" customHeight="1" spans="1:3">
      <c r="A1105" s="8">
        <v>2160699</v>
      </c>
      <c r="B1105" s="8" t="s">
        <v>1670</v>
      </c>
      <c r="C1105" s="10">
        <v>120</v>
      </c>
    </row>
    <row r="1106" ht="17.25" customHeight="1" spans="1:3">
      <c r="A1106" s="8">
        <v>21699</v>
      </c>
      <c r="B1106" s="42" t="s">
        <v>1671</v>
      </c>
      <c r="C1106" s="9">
        <f>SUM(C1107:C1108)</f>
        <v>103</v>
      </c>
    </row>
    <row r="1107" ht="17.25" customHeight="1" spans="1:3">
      <c r="A1107" s="8">
        <v>2169901</v>
      </c>
      <c r="B1107" s="8" t="s">
        <v>1672</v>
      </c>
      <c r="C1107" s="10">
        <v>100</v>
      </c>
    </row>
    <row r="1108" ht="17.25" customHeight="1" spans="1:3">
      <c r="A1108" s="8">
        <v>2169999</v>
      </c>
      <c r="B1108" s="8" t="s">
        <v>1673</v>
      </c>
      <c r="C1108" s="10">
        <v>3</v>
      </c>
    </row>
    <row r="1109" ht="17.25" customHeight="1" spans="1:3">
      <c r="A1109" s="8">
        <v>217</v>
      </c>
      <c r="B1109" s="42" t="s">
        <v>1674</v>
      </c>
      <c r="C1109" s="9">
        <f>SUM(C1110,C1117,C1127,C1133,C1136)</f>
        <v>10</v>
      </c>
    </row>
    <row r="1110" ht="17.25" customHeight="1" spans="1:3">
      <c r="A1110" s="8">
        <v>21701</v>
      </c>
      <c r="B1110" s="42" t="s">
        <v>1675</v>
      </c>
      <c r="C1110" s="9">
        <f>SUM(C1111:C1116)</f>
        <v>0</v>
      </c>
    </row>
    <row r="1111" ht="17.25" customHeight="1" spans="1:3">
      <c r="A1111" s="8">
        <v>2170101</v>
      </c>
      <c r="B1111" s="8" t="s">
        <v>854</v>
      </c>
      <c r="C1111" s="10"/>
    </row>
    <row r="1112" ht="17.25" customHeight="1" spans="1:3">
      <c r="A1112" s="8">
        <v>2170102</v>
      </c>
      <c r="B1112" s="8" t="s">
        <v>855</v>
      </c>
      <c r="C1112" s="10"/>
    </row>
    <row r="1113" ht="17.25" customHeight="1" spans="1:3">
      <c r="A1113" s="8">
        <v>2170103</v>
      </c>
      <c r="B1113" s="8" t="s">
        <v>856</v>
      </c>
      <c r="C1113" s="10"/>
    </row>
    <row r="1114" ht="17.25" customHeight="1" spans="1:3">
      <c r="A1114" s="8">
        <v>2170104</v>
      </c>
      <c r="B1114" s="8" t="s">
        <v>1676</v>
      </c>
      <c r="C1114" s="10"/>
    </row>
    <row r="1115" ht="17.25" customHeight="1" spans="1:3">
      <c r="A1115" s="8">
        <v>2170150</v>
      </c>
      <c r="B1115" s="8" t="s">
        <v>863</v>
      </c>
      <c r="C1115" s="10"/>
    </row>
    <row r="1116" ht="17.25" customHeight="1" spans="1:3">
      <c r="A1116" s="8">
        <v>2170199</v>
      </c>
      <c r="B1116" s="8" t="s">
        <v>1677</v>
      </c>
      <c r="C1116" s="10"/>
    </row>
    <row r="1117" ht="17.25" customHeight="1" spans="1:3">
      <c r="A1117" s="8">
        <v>21702</v>
      </c>
      <c r="B1117" s="42" t="s">
        <v>1678</v>
      </c>
      <c r="C1117" s="9">
        <f>SUM(C1118:C1126)</f>
        <v>0</v>
      </c>
    </row>
    <row r="1118" ht="17.25" customHeight="1" spans="1:3">
      <c r="A1118" s="8">
        <v>2170201</v>
      </c>
      <c r="B1118" s="8" t="s">
        <v>1679</v>
      </c>
      <c r="C1118" s="10"/>
    </row>
    <row r="1119" ht="17.25" customHeight="1" spans="1:3">
      <c r="A1119" s="8">
        <v>2170202</v>
      </c>
      <c r="B1119" s="8" t="s">
        <v>1680</v>
      </c>
      <c r="C1119" s="10"/>
    </row>
    <row r="1120" ht="17.25" customHeight="1" spans="1:3">
      <c r="A1120" s="8">
        <v>2170203</v>
      </c>
      <c r="B1120" s="8" t="s">
        <v>1681</v>
      </c>
      <c r="C1120" s="10"/>
    </row>
    <row r="1121" ht="17.25" customHeight="1" spans="1:3">
      <c r="A1121" s="8">
        <v>2170204</v>
      </c>
      <c r="B1121" s="8" t="s">
        <v>1682</v>
      </c>
      <c r="C1121" s="10"/>
    </row>
    <row r="1122" ht="17.25" customHeight="1" spans="1:3">
      <c r="A1122" s="8">
        <v>2170205</v>
      </c>
      <c r="B1122" s="8" t="s">
        <v>1683</v>
      </c>
      <c r="C1122" s="10"/>
    </row>
    <row r="1123" ht="17.25" customHeight="1" spans="1:3">
      <c r="A1123" s="8">
        <v>2170206</v>
      </c>
      <c r="B1123" s="8" t="s">
        <v>1684</v>
      </c>
      <c r="C1123" s="10"/>
    </row>
    <row r="1124" ht="17.25" customHeight="1" spans="1:3">
      <c r="A1124" s="8">
        <v>2170207</v>
      </c>
      <c r="B1124" s="8" t="s">
        <v>1685</v>
      </c>
      <c r="C1124" s="10"/>
    </row>
    <row r="1125" ht="17.25" customHeight="1" spans="1:3">
      <c r="A1125" s="8">
        <v>2170208</v>
      </c>
      <c r="B1125" s="8" t="s">
        <v>1686</v>
      </c>
      <c r="C1125" s="10"/>
    </row>
    <row r="1126" ht="17.25" customHeight="1" spans="1:3">
      <c r="A1126" s="8">
        <v>2170299</v>
      </c>
      <c r="B1126" s="8" t="s">
        <v>1687</v>
      </c>
      <c r="C1126" s="10"/>
    </row>
    <row r="1127" ht="17.25" customHeight="1" spans="1:3">
      <c r="A1127" s="8">
        <v>21703</v>
      </c>
      <c r="B1127" s="42" t="s">
        <v>1688</v>
      </c>
      <c r="C1127" s="9">
        <f>SUM(C1128:C1132)</f>
        <v>10</v>
      </c>
    </row>
    <row r="1128" ht="17.25" customHeight="1" spans="1:3">
      <c r="A1128" s="8">
        <v>2170301</v>
      </c>
      <c r="B1128" s="8" t="s">
        <v>1689</v>
      </c>
      <c r="C1128" s="10"/>
    </row>
    <row r="1129" ht="17.25" customHeight="1" spans="1:3">
      <c r="A1129" s="8">
        <v>2170302</v>
      </c>
      <c r="B1129" s="8" t="s">
        <v>1690</v>
      </c>
      <c r="C1129" s="10"/>
    </row>
    <row r="1130" ht="17.25" customHeight="1" spans="1:3">
      <c r="A1130" s="8">
        <v>2170303</v>
      </c>
      <c r="B1130" s="8" t="s">
        <v>1691</v>
      </c>
      <c r="C1130" s="10"/>
    </row>
    <row r="1131" ht="17.25" customHeight="1" spans="1:3">
      <c r="A1131" s="8">
        <v>2170304</v>
      </c>
      <c r="B1131" s="8" t="s">
        <v>1692</v>
      </c>
      <c r="C1131" s="10"/>
    </row>
    <row r="1132" ht="17.25" customHeight="1" spans="1:3">
      <c r="A1132" s="8">
        <v>2170399</v>
      </c>
      <c r="B1132" s="8" t="s">
        <v>1693</v>
      </c>
      <c r="C1132" s="10">
        <v>10</v>
      </c>
    </row>
    <row r="1133" ht="17.25" customHeight="1" spans="1:3">
      <c r="A1133" s="8">
        <v>21704</v>
      </c>
      <c r="B1133" s="42" t="s">
        <v>1694</v>
      </c>
      <c r="C1133" s="9">
        <f>SUM(C1134:C1135)</f>
        <v>0</v>
      </c>
    </row>
    <row r="1134" ht="17.25" customHeight="1" spans="1:3">
      <c r="A1134" s="8">
        <v>2170401</v>
      </c>
      <c r="B1134" s="8" t="s">
        <v>1695</v>
      </c>
      <c r="C1134" s="10"/>
    </row>
    <row r="1135" ht="17.25" customHeight="1" spans="1:3">
      <c r="A1135" s="8">
        <v>2170499</v>
      </c>
      <c r="B1135" s="8" t="s">
        <v>1696</v>
      </c>
      <c r="C1135" s="10"/>
    </row>
    <row r="1136" ht="17.25" customHeight="1" spans="1:3">
      <c r="A1136" s="8">
        <v>21799</v>
      </c>
      <c r="B1136" s="42" t="s">
        <v>1697</v>
      </c>
      <c r="C1136" s="9">
        <f>SUM(C1137:C1138)</f>
        <v>0</v>
      </c>
    </row>
    <row r="1137" ht="17.25" customHeight="1" spans="1:3">
      <c r="A1137" s="8">
        <v>2179902</v>
      </c>
      <c r="B1137" s="8" t="s">
        <v>1698</v>
      </c>
      <c r="C1137" s="10"/>
    </row>
    <row r="1138" ht="17.25" customHeight="1" spans="1:3">
      <c r="A1138" s="8">
        <v>2179999</v>
      </c>
      <c r="B1138" s="8" t="s">
        <v>1699</v>
      </c>
      <c r="C1138" s="10"/>
    </row>
    <row r="1139" ht="17.25" customHeight="1" spans="1:3">
      <c r="A1139" s="8">
        <v>219</v>
      </c>
      <c r="B1139" s="42" t="s">
        <v>1700</v>
      </c>
      <c r="C1139" s="9">
        <f>SUM(C1140:C1148)</f>
        <v>0</v>
      </c>
    </row>
    <row r="1140" ht="17.25" customHeight="1" spans="1:3">
      <c r="A1140" s="8">
        <v>21901</v>
      </c>
      <c r="B1140" s="42" t="s">
        <v>1701</v>
      </c>
      <c r="C1140" s="10"/>
    </row>
    <row r="1141" ht="17.25" customHeight="1" spans="1:3">
      <c r="A1141" s="8">
        <v>21902</v>
      </c>
      <c r="B1141" s="42" t="s">
        <v>1702</v>
      </c>
      <c r="C1141" s="10"/>
    </row>
    <row r="1142" ht="17.25" customHeight="1" spans="1:3">
      <c r="A1142" s="8">
        <v>21903</v>
      </c>
      <c r="B1142" s="42" t="s">
        <v>1703</v>
      </c>
      <c r="C1142" s="10"/>
    </row>
    <row r="1143" ht="17.25" customHeight="1" spans="1:3">
      <c r="A1143" s="8">
        <v>21904</v>
      </c>
      <c r="B1143" s="42" t="s">
        <v>1704</v>
      </c>
      <c r="C1143" s="10"/>
    </row>
    <row r="1144" ht="17.25" customHeight="1" spans="1:3">
      <c r="A1144" s="8">
        <v>21905</v>
      </c>
      <c r="B1144" s="42" t="s">
        <v>1705</v>
      </c>
      <c r="C1144" s="10"/>
    </row>
    <row r="1145" ht="17.25" customHeight="1" spans="1:3">
      <c r="A1145" s="8">
        <v>21906</v>
      </c>
      <c r="B1145" s="42" t="s">
        <v>1486</v>
      </c>
      <c r="C1145" s="10"/>
    </row>
    <row r="1146" ht="17.25" customHeight="1" spans="1:3">
      <c r="A1146" s="8">
        <v>21907</v>
      </c>
      <c r="B1146" s="42" t="s">
        <v>1706</v>
      </c>
      <c r="C1146" s="10"/>
    </row>
    <row r="1147" ht="17.25" customHeight="1" spans="1:3">
      <c r="A1147" s="8">
        <v>21908</v>
      </c>
      <c r="B1147" s="42" t="s">
        <v>1707</v>
      </c>
      <c r="C1147" s="10"/>
    </row>
    <row r="1148" ht="17.25" customHeight="1" spans="1:3">
      <c r="A1148" s="8">
        <v>21999</v>
      </c>
      <c r="B1148" s="42" t="s">
        <v>1708</v>
      </c>
      <c r="C1148" s="10"/>
    </row>
    <row r="1149" ht="17.25" customHeight="1" spans="1:3">
      <c r="A1149" s="8">
        <v>220</v>
      </c>
      <c r="B1149" s="42" t="s">
        <v>1709</v>
      </c>
      <c r="C1149" s="9">
        <f>SUM(C1150,C1177,C1192)</f>
        <v>20447</v>
      </c>
    </row>
    <row r="1150" ht="17.25" customHeight="1" spans="1:3">
      <c r="A1150" s="8">
        <v>22001</v>
      </c>
      <c r="B1150" s="42" t="s">
        <v>1710</v>
      </c>
      <c r="C1150" s="9">
        <f>SUM(C1151:C1176)</f>
        <v>20447</v>
      </c>
    </row>
    <row r="1151" ht="17.25" customHeight="1" spans="1:3">
      <c r="A1151" s="8">
        <v>2200101</v>
      </c>
      <c r="B1151" s="8" t="s">
        <v>854</v>
      </c>
      <c r="C1151" s="10">
        <v>299</v>
      </c>
    </row>
    <row r="1152" ht="17.25" customHeight="1" spans="1:3">
      <c r="A1152" s="8">
        <v>2200102</v>
      </c>
      <c r="B1152" s="8" t="s">
        <v>855</v>
      </c>
      <c r="C1152" s="10">
        <v>74</v>
      </c>
    </row>
    <row r="1153" ht="17.25" customHeight="1" spans="1:3">
      <c r="A1153" s="8">
        <v>2200103</v>
      </c>
      <c r="B1153" s="8" t="s">
        <v>856</v>
      </c>
      <c r="C1153" s="10"/>
    </row>
    <row r="1154" ht="17.25" customHeight="1" spans="1:3">
      <c r="A1154" s="8">
        <v>2200104</v>
      </c>
      <c r="B1154" s="8" t="s">
        <v>1711</v>
      </c>
      <c r="C1154" s="10"/>
    </row>
    <row r="1155" ht="17.25" customHeight="1" spans="1:3">
      <c r="A1155" s="8">
        <v>2200106</v>
      </c>
      <c r="B1155" s="8" t="s">
        <v>1712</v>
      </c>
      <c r="C1155" s="10">
        <v>4536</v>
      </c>
    </row>
    <row r="1156" ht="17.25" customHeight="1" spans="1:3">
      <c r="A1156" s="8">
        <v>2200107</v>
      </c>
      <c r="B1156" s="8" t="s">
        <v>1713</v>
      </c>
      <c r="C1156" s="10"/>
    </row>
    <row r="1157" ht="17.25" customHeight="1" spans="1:3">
      <c r="A1157" s="8">
        <v>2200108</v>
      </c>
      <c r="B1157" s="8" t="s">
        <v>1714</v>
      </c>
      <c r="C1157" s="10"/>
    </row>
    <row r="1158" ht="17.25" customHeight="1" spans="1:3">
      <c r="A1158" s="8">
        <v>2200109</v>
      </c>
      <c r="B1158" s="8" t="s">
        <v>1715</v>
      </c>
      <c r="C1158" s="10"/>
    </row>
    <row r="1159" ht="17.25" customHeight="1" spans="1:3">
      <c r="A1159" s="8">
        <v>2200112</v>
      </c>
      <c r="B1159" s="8" t="s">
        <v>1716</v>
      </c>
      <c r="C1159" s="10">
        <v>13141</v>
      </c>
    </row>
    <row r="1160" ht="17.25" customHeight="1" spans="1:3">
      <c r="A1160" s="8">
        <v>2200113</v>
      </c>
      <c r="B1160" s="8" t="s">
        <v>1717</v>
      </c>
      <c r="C1160" s="10"/>
    </row>
    <row r="1161" ht="17.25" customHeight="1" spans="1:3">
      <c r="A1161" s="8">
        <v>2200114</v>
      </c>
      <c r="B1161" s="8" t="s">
        <v>1718</v>
      </c>
      <c r="C1161" s="10"/>
    </row>
    <row r="1162" ht="17.25" customHeight="1" spans="1:3">
      <c r="A1162" s="8">
        <v>2200115</v>
      </c>
      <c r="B1162" s="8" t="s">
        <v>1719</v>
      </c>
      <c r="C1162" s="10"/>
    </row>
    <row r="1163" ht="17.25" customHeight="1" spans="1:3">
      <c r="A1163" s="8">
        <v>2200116</v>
      </c>
      <c r="B1163" s="8" t="s">
        <v>1720</v>
      </c>
      <c r="C1163" s="10"/>
    </row>
    <row r="1164" ht="17.25" customHeight="1" spans="1:3">
      <c r="A1164" s="8">
        <v>2200119</v>
      </c>
      <c r="B1164" s="8" t="s">
        <v>1721</v>
      </c>
      <c r="C1164" s="10"/>
    </row>
    <row r="1165" ht="17.25" customHeight="1" spans="1:3">
      <c r="A1165" s="8">
        <v>2200120</v>
      </c>
      <c r="B1165" s="8" t="s">
        <v>1722</v>
      </c>
      <c r="C1165" s="10"/>
    </row>
    <row r="1166" ht="17.25" customHeight="1" spans="1:3">
      <c r="A1166" s="8">
        <v>2200121</v>
      </c>
      <c r="B1166" s="8" t="s">
        <v>1723</v>
      </c>
      <c r="C1166" s="10"/>
    </row>
    <row r="1167" ht="17.25" customHeight="1" spans="1:3">
      <c r="A1167" s="8">
        <v>2200122</v>
      </c>
      <c r="B1167" s="8" t="s">
        <v>1724</v>
      </c>
      <c r="C1167" s="10"/>
    </row>
    <row r="1168" ht="17.25" customHeight="1" spans="1:3">
      <c r="A1168" s="8">
        <v>2200123</v>
      </c>
      <c r="B1168" s="8" t="s">
        <v>1725</v>
      </c>
      <c r="C1168" s="10"/>
    </row>
    <row r="1169" ht="17.25" customHeight="1" spans="1:3">
      <c r="A1169" s="8">
        <v>2200124</v>
      </c>
      <c r="B1169" s="8" t="s">
        <v>1726</v>
      </c>
      <c r="C1169" s="10"/>
    </row>
    <row r="1170" ht="17.25" customHeight="1" spans="1:3">
      <c r="A1170" s="8">
        <v>2200125</v>
      </c>
      <c r="B1170" s="8" t="s">
        <v>1727</v>
      </c>
      <c r="C1170" s="10"/>
    </row>
    <row r="1171" ht="17.25" customHeight="1" spans="1:3">
      <c r="A1171" s="8">
        <v>2200126</v>
      </c>
      <c r="B1171" s="8" t="s">
        <v>1728</v>
      </c>
      <c r="C1171" s="10"/>
    </row>
    <row r="1172" ht="17.25" customHeight="1" spans="1:3">
      <c r="A1172" s="8">
        <v>2200127</v>
      </c>
      <c r="B1172" s="8" t="s">
        <v>1729</v>
      </c>
      <c r="C1172" s="10"/>
    </row>
    <row r="1173" ht="17.25" customHeight="1" spans="1:3">
      <c r="A1173" s="8">
        <v>2200128</v>
      </c>
      <c r="B1173" s="8" t="s">
        <v>1730</v>
      </c>
      <c r="C1173" s="10"/>
    </row>
    <row r="1174" ht="17.25" customHeight="1" spans="1:3">
      <c r="A1174" s="8">
        <v>2200129</v>
      </c>
      <c r="B1174" s="8" t="s">
        <v>1731</v>
      </c>
      <c r="C1174" s="10"/>
    </row>
    <row r="1175" ht="17.25" customHeight="1" spans="1:3">
      <c r="A1175" s="8">
        <v>2200150</v>
      </c>
      <c r="B1175" s="8" t="s">
        <v>863</v>
      </c>
      <c r="C1175" s="10">
        <v>181</v>
      </c>
    </row>
    <row r="1176" ht="17.25" customHeight="1" spans="1:3">
      <c r="A1176" s="8">
        <v>2200199</v>
      </c>
      <c r="B1176" s="8" t="s">
        <v>1732</v>
      </c>
      <c r="C1176" s="10">
        <v>2216</v>
      </c>
    </row>
    <row r="1177" ht="17.25" customHeight="1" spans="1:3">
      <c r="A1177" s="8">
        <v>22005</v>
      </c>
      <c r="B1177" s="42" t="s">
        <v>1733</v>
      </c>
      <c r="C1177" s="9">
        <f>SUM(C1178:C1191)</f>
        <v>0</v>
      </c>
    </row>
    <row r="1178" ht="17.25" customHeight="1" spans="1:3">
      <c r="A1178" s="8">
        <v>2200501</v>
      </c>
      <c r="B1178" s="8" t="s">
        <v>854</v>
      </c>
      <c r="C1178" s="10"/>
    </row>
    <row r="1179" ht="17.25" customHeight="1" spans="1:3">
      <c r="A1179" s="8">
        <v>2200502</v>
      </c>
      <c r="B1179" s="8" t="s">
        <v>855</v>
      </c>
      <c r="C1179" s="10"/>
    </row>
    <row r="1180" ht="17.25" customHeight="1" spans="1:3">
      <c r="A1180" s="8">
        <v>2200503</v>
      </c>
      <c r="B1180" s="8" t="s">
        <v>856</v>
      </c>
      <c r="C1180" s="10"/>
    </row>
    <row r="1181" ht="17.25" customHeight="1" spans="1:3">
      <c r="A1181" s="8">
        <v>2200504</v>
      </c>
      <c r="B1181" s="8" t="s">
        <v>1734</v>
      </c>
      <c r="C1181" s="10"/>
    </row>
    <row r="1182" ht="17.25" customHeight="1" spans="1:3">
      <c r="A1182" s="8">
        <v>2200506</v>
      </c>
      <c r="B1182" s="8" t="s">
        <v>1735</v>
      </c>
      <c r="C1182" s="10"/>
    </row>
    <row r="1183" ht="17.25" customHeight="1" spans="1:3">
      <c r="A1183" s="8">
        <v>2200507</v>
      </c>
      <c r="B1183" s="8" t="s">
        <v>1736</v>
      </c>
      <c r="C1183" s="10"/>
    </row>
    <row r="1184" ht="17.25" customHeight="1" spans="1:3">
      <c r="A1184" s="8">
        <v>2200508</v>
      </c>
      <c r="B1184" s="8" t="s">
        <v>1737</v>
      </c>
      <c r="C1184" s="10"/>
    </row>
    <row r="1185" ht="17.25" customHeight="1" spans="1:3">
      <c r="A1185" s="8">
        <v>2200509</v>
      </c>
      <c r="B1185" s="8" t="s">
        <v>1738</v>
      </c>
      <c r="C1185" s="10"/>
    </row>
    <row r="1186" ht="17.25" customHeight="1" spans="1:3">
      <c r="A1186" s="8">
        <v>2200510</v>
      </c>
      <c r="B1186" s="8" t="s">
        <v>1739</v>
      </c>
      <c r="C1186" s="10"/>
    </row>
    <row r="1187" ht="17.25" customHeight="1" spans="1:3">
      <c r="A1187" s="8">
        <v>2200511</v>
      </c>
      <c r="B1187" s="8" t="s">
        <v>1740</v>
      </c>
      <c r="C1187" s="10"/>
    </row>
    <row r="1188" ht="17.25" customHeight="1" spans="1:3">
      <c r="A1188" s="8">
        <v>2200512</v>
      </c>
      <c r="B1188" s="8" t="s">
        <v>1741</v>
      </c>
      <c r="C1188" s="10"/>
    </row>
    <row r="1189" ht="17.25" customHeight="1" spans="1:3">
      <c r="A1189" s="8">
        <v>2200513</v>
      </c>
      <c r="B1189" s="8" t="s">
        <v>1742</v>
      </c>
      <c r="C1189" s="10"/>
    </row>
    <row r="1190" ht="17.25" customHeight="1" spans="1:3">
      <c r="A1190" s="8">
        <v>2200514</v>
      </c>
      <c r="B1190" s="8" t="s">
        <v>1743</v>
      </c>
      <c r="C1190" s="10"/>
    </row>
    <row r="1191" ht="17.25" customHeight="1" spans="1:3">
      <c r="A1191" s="8">
        <v>2200599</v>
      </c>
      <c r="B1191" s="8" t="s">
        <v>1744</v>
      </c>
      <c r="C1191" s="10"/>
    </row>
    <row r="1192" ht="17.25" customHeight="1" spans="1:3">
      <c r="A1192" s="8">
        <v>22099</v>
      </c>
      <c r="B1192" s="42" t="s">
        <v>1745</v>
      </c>
      <c r="C1192" s="9">
        <f>C1193</f>
        <v>0</v>
      </c>
    </row>
    <row r="1193" ht="17.25" customHeight="1" spans="1:3">
      <c r="A1193" s="8">
        <v>2209999</v>
      </c>
      <c r="B1193" s="8" t="s">
        <v>1746</v>
      </c>
      <c r="C1193" s="10"/>
    </row>
    <row r="1194" ht="17.25" customHeight="1" spans="1:3">
      <c r="A1194" s="8">
        <v>221</v>
      </c>
      <c r="B1194" s="42" t="s">
        <v>1747</v>
      </c>
      <c r="C1194" s="9">
        <f>SUM(C1195,C1207,C1211)</f>
        <v>7705</v>
      </c>
    </row>
    <row r="1195" ht="17.25" customHeight="1" spans="1:3">
      <c r="A1195" s="8">
        <v>22101</v>
      </c>
      <c r="B1195" s="42" t="s">
        <v>1748</v>
      </c>
      <c r="C1195" s="9">
        <f>SUM(C1196:C1206)</f>
        <v>2758</v>
      </c>
    </row>
    <row r="1196" ht="17.25" customHeight="1" spans="1:3">
      <c r="A1196" s="8">
        <v>2210101</v>
      </c>
      <c r="B1196" s="8" t="s">
        <v>1749</v>
      </c>
      <c r="C1196" s="10"/>
    </row>
    <row r="1197" ht="17.25" customHeight="1" spans="1:3">
      <c r="A1197" s="8">
        <v>2210102</v>
      </c>
      <c r="B1197" s="8" t="s">
        <v>1750</v>
      </c>
      <c r="C1197" s="10"/>
    </row>
    <row r="1198" ht="17.25" customHeight="1" spans="1:3">
      <c r="A1198" s="8">
        <v>2210103</v>
      </c>
      <c r="B1198" s="8" t="s">
        <v>1751</v>
      </c>
      <c r="C1198" s="10"/>
    </row>
    <row r="1199" ht="17.25" customHeight="1" spans="1:3">
      <c r="A1199" s="8">
        <v>2210104</v>
      </c>
      <c r="B1199" s="8" t="s">
        <v>1752</v>
      </c>
      <c r="C1199" s="10"/>
    </row>
    <row r="1200" ht="17.25" customHeight="1" spans="1:3">
      <c r="A1200" s="8">
        <v>2210105</v>
      </c>
      <c r="B1200" s="8" t="s">
        <v>1753</v>
      </c>
      <c r="C1200" s="10">
        <v>27</v>
      </c>
    </row>
    <row r="1201" ht="17.25" customHeight="1" spans="1:3">
      <c r="A1201" s="8">
        <v>2210106</v>
      </c>
      <c r="B1201" s="8" t="s">
        <v>1754</v>
      </c>
      <c r="C1201" s="10"/>
    </row>
    <row r="1202" ht="17.25" customHeight="1" spans="1:3">
      <c r="A1202" s="8">
        <v>2210107</v>
      </c>
      <c r="B1202" s="8" t="s">
        <v>1755</v>
      </c>
      <c r="C1202" s="10"/>
    </row>
    <row r="1203" ht="17.25" customHeight="1" spans="1:3">
      <c r="A1203" s="8">
        <v>2210108</v>
      </c>
      <c r="B1203" s="8" t="s">
        <v>1756</v>
      </c>
      <c r="C1203" s="10">
        <v>2731</v>
      </c>
    </row>
    <row r="1204" ht="17.25" customHeight="1" spans="1:3">
      <c r="A1204" s="8">
        <v>2210109</v>
      </c>
      <c r="B1204" s="8" t="s">
        <v>1757</v>
      </c>
      <c r="C1204" s="10"/>
    </row>
    <row r="1205" ht="17.25" customHeight="1" spans="1:3">
      <c r="A1205" s="8">
        <v>2210110</v>
      </c>
      <c r="B1205" s="8" t="s">
        <v>1758</v>
      </c>
      <c r="C1205" s="10"/>
    </row>
    <row r="1206" ht="17.25" customHeight="1" spans="1:3">
      <c r="A1206" s="8">
        <v>2210199</v>
      </c>
      <c r="B1206" s="8" t="s">
        <v>1759</v>
      </c>
      <c r="C1206" s="10"/>
    </row>
    <row r="1207" ht="17.25" customHeight="1" spans="1:3">
      <c r="A1207" s="8">
        <v>22102</v>
      </c>
      <c r="B1207" s="42" t="s">
        <v>1760</v>
      </c>
      <c r="C1207" s="9">
        <f>SUM(C1208:C1210)</f>
        <v>4947</v>
      </c>
    </row>
    <row r="1208" ht="17.25" customHeight="1" spans="1:3">
      <c r="A1208" s="8">
        <v>2210201</v>
      </c>
      <c r="B1208" s="8" t="s">
        <v>1761</v>
      </c>
      <c r="C1208" s="10">
        <v>4947</v>
      </c>
    </row>
    <row r="1209" ht="17.25" customHeight="1" spans="1:3">
      <c r="A1209" s="8">
        <v>2210202</v>
      </c>
      <c r="B1209" s="8" t="s">
        <v>1762</v>
      </c>
      <c r="C1209" s="10"/>
    </row>
    <row r="1210" ht="17.25" customHeight="1" spans="1:3">
      <c r="A1210" s="8">
        <v>2210203</v>
      </c>
      <c r="B1210" s="8" t="s">
        <v>1763</v>
      </c>
      <c r="C1210" s="10"/>
    </row>
    <row r="1211" ht="17.25" customHeight="1" spans="1:3">
      <c r="A1211" s="8">
        <v>22103</v>
      </c>
      <c r="B1211" s="42" t="s">
        <v>1764</v>
      </c>
      <c r="C1211" s="9">
        <f>SUM(C1212:C1214)</f>
        <v>0</v>
      </c>
    </row>
    <row r="1212" ht="17.25" customHeight="1" spans="1:3">
      <c r="A1212" s="8">
        <v>2210301</v>
      </c>
      <c r="B1212" s="8" t="s">
        <v>1765</v>
      </c>
      <c r="C1212" s="10"/>
    </row>
    <row r="1213" ht="17.25" customHeight="1" spans="1:3">
      <c r="A1213" s="8">
        <v>2210302</v>
      </c>
      <c r="B1213" s="8" t="s">
        <v>1766</v>
      </c>
      <c r="C1213" s="10"/>
    </row>
    <row r="1214" ht="17.25" customHeight="1" spans="1:3">
      <c r="A1214" s="8">
        <v>2210399</v>
      </c>
      <c r="B1214" s="8" t="s">
        <v>1767</v>
      </c>
      <c r="C1214" s="10"/>
    </row>
    <row r="1215" ht="17.25" customHeight="1" spans="1:3">
      <c r="A1215" s="8">
        <v>222</v>
      </c>
      <c r="B1215" s="42" t="s">
        <v>1768</v>
      </c>
      <c r="C1215" s="9">
        <f>SUM(C1216,C1234,C1241,C1247)</f>
        <v>550</v>
      </c>
    </row>
    <row r="1216" ht="17.25" customHeight="1" spans="1:3">
      <c r="A1216" s="8">
        <v>22201</v>
      </c>
      <c r="B1216" s="42" t="s">
        <v>1769</v>
      </c>
      <c r="C1216" s="9">
        <f>SUM(C1217:C1233)</f>
        <v>550</v>
      </c>
    </row>
    <row r="1217" ht="17.25" customHeight="1" spans="1:3">
      <c r="A1217" s="8">
        <v>2220101</v>
      </c>
      <c r="B1217" s="8" t="s">
        <v>854</v>
      </c>
      <c r="C1217" s="10"/>
    </row>
    <row r="1218" ht="17.25" customHeight="1" spans="1:3">
      <c r="A1218" s="8">
        <v>2220102</v>
      </c>
      <c r="B1218" s="8" t="s">
        <v>855</v>
      </c>
      <c r="C1218" s="10"/>
    </row>
    <row r="1219" ht="17.25" customHeight="1" spans="1:3">
      <c r="A1219" s="8">
        <v>2220103</v>
      </c>
      <c r="B1219" s="8" t="s">
        <v>856</v>
      </c>
      <c r="C1219" s="10"/>
    </row>
    <row r="1220" ht="17.25" customHeight="1" spans="1:3">
      <c r="A1220" s="8">
        <v>2220104</v>
      </c>
      <c r="B1220" s="8" t="s">
        <v>1770</v>
      </c>
      <c r="C1220" s="10"/>
    </row>
    <row r="1221" ht="17.25" customHeight="1" spans="1:3">
      <c r="A1221" s="8">
        <v>2220105</v>
      </c>
      <c r="B1221" s="8" t="s">
        <v>1771</v>
      </c>
      <c r="C1221" s="10"/>
    </row>
    <row r="1222" ht="17.25" customHeight="1" spans="1:3">
      <c r="A1222" s="8">
        <v>2220106</v>
      </c>
      <c r="B1222" s="8" t="s">
        <v>1772</v>
      </c>
      <c r="C1222" s="10"/>
    </row>
    <row r="1223" ht="17.25" customHeight="1" spans="1:3">
      <c r="A1223" s="8">
        <v>2220107</v>
      </c>
      <c r="B1223" s="8" t="s">
        <v>1773</v>
      </c>
      <c r="C1223" s="10"/>
    </row>
    <row r="1224" ht="17.25" customHeight="1" spans="1:3">
      <c r="A1224" s="8">
        <v>2220112</v>
      </c>
      <c r="B1224" s="8" t="s">
        <v>1774</v>
      </c>
      <c r="C1224" s="10">
        <v>300</v>
      </c>
    </row>
    <row r="1225" ht="17.25" customHeight="1" spans="1:3">
      <c r="A1225" s="8">
        <v>2220113</v>
      </c>
      <c r="B1225" s="8" t="s">
        <v>1775</v>
      </c>
      <c r="C1225" s="10"/>
    </row>
    <row r="1226" ht="17.25" customHeight="1" spans="1:3">
      <c r="A1226" s="8">
        <v>2220114</v>
      </c>
      <c r="B1226" s="8" t="s">
        <v>1776</v>
      </c>
      <c r="C1226" s="10"/>
    </row>
    <row r="1227" ht="17.25" customHeight="1" spans="1:3">
      <c r="A1227" s="8">
        <v>2220115</v>
      </c>
      <c r="B1227" s="8" t="s">
        <v>1777</v>
      </c>
      <c r="C1227" s="10"/>
    </row>
    <row r="1228" ht="17.25" customHeight="1" spans="1:3">
      <c r="A1228" s="8">
        <v>2220118</v>
      </c>
      <c r="B1228" s="8" t="s">
        <v>1778</v>
      </c>
      <c r="C1228" s="10"/>
    </row>
    <row r="1229" ht="17.25" customHeight="1" spans="1:3">
      <c r="A1229" s="8">
        <v>2220119</v>
      </c>
      <c r="B1229" s="8" t="s">
        <v>1779</v>
      </c>
      <c r="C1229" s="10"/>
    </row>
    <row r="1230" ht="17.25" customHeight="1" spans="1:3">
      <c r="A1230" s="8">
        <v>2220120</v>
      </c>
      <c r="B1230" s="8" t="s">
        <v>1780</v>
      </c>
      <c r="C1230" s="10"/>
    </row>
    <row r="1231" ht="17.25" customHeight="1" spans="1:3">
      <c r="A1231" s="8">
        <v>2220121</v>
      </c>
      <c r="B1231" s="8" t="s">
        <v>1781</v>
      </c>
      <c r="C1231" s="10"/>
    </row>
    <row r="1232" ht="17.25" customHeight="1" spans="1:3">
      <c r="A1232" s="8">
        <v>2220150</v>
      </c>
      <c r="B1232" s="8" t="s">
        <v>863</v>
      </c>
      <c r="C1232" s="10"/>
    </row>
    <row r="1233" ht="17.25" customHeight="1" spans="1:3">
      <c r="A1233" s="8">
        <v>2220199</v>
      </c>
      <c r="B1233" s="8" t="s">
        <v>1782</v>
      </c>
      <c r="C1233" s="10">
        <v>250</v>
      </c>
    </row>
    <row r="1234" ht="17.25" customHeight="1" spans="1:3">
      <c r="A1234" s="8">
        <v>22203</v>
      </c>
      <c r="B1234" s="42" t="s">
        <v>1783</v>
      </c>
      <c r="C1234" s="9">
        <f>SUM(C1235:C1240)</f>
        <v>0</v>
      </c>
    </row>
    <row r="1235" ht="17.25" customHeight="1" spans="1:3">
      <c r="A1235" s="8">
        <v>2220301</v>
      </c>
      <c r="B1235" s="8" t="s">
        <v>1784</v>
      </c>
      <c r="C1235" s="10"/>
    </row>
    <row r="1236" ht="17.25" customHeight="1" spans="1:3">
      <c r="A1236" s="8">
        <v>2220303</v>
      </c>
      <c r="B1236" s="8" t="s">
        <v>1785</v>
      </c>
      <c r="C1236" s="10"/>
    </row>
    <row r="1237" ht="17.25" customHeight="1" spans="1:3">
      <c r="A1237" s="8">
        <v>2220304</v>
      </c>
      <c r="B1237" s="8" t="s">
        <v>1786</v>
      </c>
      <c r="C1237" s="10"/>
    </row>
    <row r="1238" ht="17.25" customHeight="1" spans="1:3">
      <c r="A1238" s="69">
        <v>2220305</v>
      </c>
      <c r="B1238" s="69" t="s">
        <v>1787</v>
      </c>
      <c r="C1238" s="10"/>
    </row>
    <row r="1239" ht="17.25" customHeight="1" spans="1:3">
      <c r="A1239" s="69">
        <v>2220306</v>
      </c>
      <c r="B1239" s="69" t="s">
        <v>1788</v>
      </c>
      <c r="C1239" s="10"/>
    </row>
    <row r="1240" ht="17.25" customHeight="1" spans="1:3">
      <c r="A1240" s="69">
        <v>2220399</v>
      </c>
      <c r="B1240" s="69" t="s">
        <v>1789</v>
      </c>
      <c r="C1240" s="10"/>
    </row>
    <row r="1241" ht="17.25" customHeight="1" spans="1:3">
      <c r="A1241" s="69">
        <v>22204</v>
      </c>
      <c r="B1241" s="70" t="s">
        <v>1790</v>
      </c>
      <c r="C1241" s="9">
        <f>SUM(C1242:C1246)</f>
        <v>0</v>
      </c>
    </row>
    <row r="1242" ht="17.25" customHeight="1" spans="1:3">
      <c r="A1242" s="69">
        <v>2220401</v>
      </c>
      <c r="B1242" s="69" t="s">
        <v>1791</v>
      </c>
      <c r="C1242" s="10"/>
    </row>
    <row r="1243" ht="17.25" customHeight="1" spans="1:3">
      <c r="A1243" s="69">
        <v>2220402</v>
      </c>
      <c r="B1243" s="69" t="s">
        <v>1792</v>
      </c>
      <c r="C1243" s="10"/>
    </row>
    <row r="1244" ht="17.25" customHeight="1" spans="1:3">
      <c r="A1244" s="69">
        <v>2220403</v>
      </c>
      <c r="B1244" s="69" t="s">
        <v>1793</v>
      </c>
      <c r="C1244" s="10"/>
    </row>
    <row r="1245" ht="17.25" customHeight="1" spans="1:3">
      <c r="A1245" s="69">
        <v>2220404</v>
      </c>
      <c r="B1245" s="69" t="s">
        <v>1794</v>
      </c>
      <c r="C1245" s="10"/>
    </row>
    <row r="1246" ht="17.25" customHeight="1" spans="1:3">
      <c r="A1246" s="69">
        <v>2220499</v>
      </c>
      <c r="B1246" s="69" t="s">
        <v>1795</v>
      </c>
      <c r="C1246" s="10"/>
    </row>
    <row r="1247" ht="17.25" customHeight="1" spans="1:3">
      <c r="A1247" s="69">
        <v>22205</v>
      </c>
      <c r="B1247" s="70" t="s">
        <v>1796</v>
      </c>
      <c r="C1247" s="9">
        <f>SUM(C1248:C1259)</f>
        <v>0</v>
      </c>
    </row>
    <row r="1248" ht="17.25" customHeight="1" spans="1:3">
      <c r="A1248" s="69">
        <v>2220501</v>
      </c>
      <c r="B1248" s="69" t="s">
        <v>1797</v>
      </c>
      <c r="C1248" s="10"/>
    </row>
    <row r="1249" ht="17.25" customHeight="1" spans="1:3">
      <c r="A1249" s="69">
        <v>2220502</v>
      </c>
      <c r="B1249" s="69" t="s">
        <v>1798</v>
      </c>
      <c r="C1249" s="10"/>
    </row>
    <row r="1250" ht="17.25" customHeight="1" spans="1:3">
      <c r="A1250" s="69">
        <v>2220503</v>
      </c>
      <c r="B1250" s="69" t="s">
        <v>1799</v>
      </c>
      <c r="C1250" s="10"/>
    </row>
    <row r="1251" ht="17.25" customHeight="1" spans="1:3">
      <c r="A1251" s="69">
        <v>2220504</v>
      </c>
      <c r="B1251" s="69" t="s">
        <v>1800</v>
      </c>
      <c r="C1251" s="10"/>
    </row>
    <row r="1252" ht="17.25" customHeight="1" spans="1:3">
      <c r="A1252" s="69">
        <v>2220505</v>
      </c>
      <c r="B1252" s="69" t="s">
        <v>1801</v>
      </c>
      <c r="C1252" s="10"/>
    </row>
    <row r="1253" ht="17.25" customHeight="1" spans="1:3">
      <c r="A1253" s="69">
        <v>2220506</v>
      </c>
      <c r="B1253" s="69" t="s">
        <v>1802</v>
      </c>
      <c r="C1253" s="10"/>
    </row>
    <row r="1254" ht="17.25" customHeight="1" spans="1:3">
      <c r="A1254" s="69">
        <v>2220507</v>
      </c>
      <c r="B1254" s="69" t="s">
        <v>1803</v>
      </c>
      <c r="C1254" s="10"/>
    </row>
    <row r="1255" ht="17.25" customHeight="1" spans="1:3">
      <c r="A1255" s="69">
        <v>2220508</v>
      </c>
      <c r="B1255" s="69" t="s">
        <v>1804</v>
      </c>
      <c r="C1255" s="10"/>
    </row>
    <row r="1256" ht="17.25" customHeight="1" spans="1:3">
      <c r="A1256" s="69">
        <v>2220509</v>
      </c>
      <c r="B1256" s="69" t="s">
        <v>1805</v>
      </c>
      <c r="C1256" s="10"/>
    </row>
    <row r="1257" ht="17.25" customHeight="1" spans="1:3">
      <c r="A1257" s="69">
        <v>2220510</v>
      </c>
      <c r="B1257" s="69" t="s">
        <v>1806</v>
      </c>
      <c r="C1257" s="10"/>
    </row>
    <row r="1258" ht="17.25" customHeight="1" spans="1:3">
      <c r="A1258" s="69">
        <v>2220511</v>
      </c>
      <c r="B1258" s="69" t="s">
        <v>1807</v>
      </c>
      <c r="C1258" s="10"/>
    </row>
    <row r="1259" ht="17.25" customHeight="1" spans="1:3">
      <c r="A1259" s="69">
        <v>2220599</v>
      </c>
      <c r="B1259" s="69" t="s">
        <v>1808</v>
      </c>
      <c r="C1259" s="10"/>
    </row>
    <row r="1260" ht="17.25" customHeight="1" spans="1:3">
      <c r="A1260" s="69">
        <v>224</v>
      </c>
      <c r="B1260" s="70" t="s">
        <v>1809</v>
      </c>
      <c r="C1260" s="9">
        <f>SUM(C1261,C1272,C1279,C1287,C1300,C1304,C1308)</f>
        <v>2888</v>
      </c>
    </row>
    <row r="1261" ht="17.25" customHeight="1" spans="1:3">
      <c r="A1261" s="69">
        <v>22401</v>
      </c>
      <c r="B1261" s="70" t="s">
        <v>1810</v>
      </c>
      <c r="C1261" s="9">
        <f>SUM(C1262:C1271)</f>
        <v>779</v>
      </c>
    </row>
    <row r="1262" ht="17.25" customHeight="1" spans="1:3">
      <c r="A1262" s="69">
        <v>2240101</v>
      </c>
      <c r="B1262" s="69" t="s">
        <v>854</v>
      </c>
      <c r="C1262" s="10">
        <v>381</v>
      </c>
    </row>
    <row r="1263" ht="17.25" customHeight="1" spans="1:3">
      <c r="A1263" s="69">
        <v>2240102</v>
      </c>
      <c r="B1263" s="69" t="s">
        <v>855</v>
      </c>
      <c r="C1263" s="10">
        <v>238</v>
      </c>
    </row>
    <row r="1264" ht="17.25" customHeight="1" spans="1:3">
      <c r="A1264" s="69">
        <v>2240103</v>
      </c>
      <c r="B1264" s="69" t="s">
        <v>856</v>
      </c>
      <c r="C1264" s="10"/>
    </row>
    <row r="1265" ht="17.25" customHeight="1" spans="1:3">
      <c r="A1265" s="69">
        <v>2240104</v>
      </c>
      <c r="B1265" s="69" t="s">
        <v>1811</v>
      </c>
      <c r="C1265" s="10"/>
    </row>
    <row r="1266" ht="17.25" customHeight="1" spans="1:3">
      <c r="A1266" s="69">
        <v>2240105</v>
      </c>
      <c r="B1266" s="69" t="s">
        <v>1812</v>
      </c>
      <c r="C1266" s="10"/>
    </row>
    <row r="1267" ht="17.25" customHeight="1" spans="1:3">
      <c r="A1267" s="69">
        <v>2240106</v>
      </c>
      <c r="B1267" s="69" t="s">
        <v>1813</v>
      </c>
      <c r="C1267" s="10"/>
    </row>
    <row r="1268" ht="17.25" customHeight="1" spans="1:3">
      <c r="A1268" s="69">
        <v>2240108</v>
      </c>
      <c r="B1268" s="69" t="s">
        <v>1814</v>
      </c>
      <c r="C1268" s="10"/>
    </row>
    <row r="1269" ht="17.25" customHeight="1" spans="1:3">
      <c r="A1269" s="69">
        <v>2240109</v>
      </c>
      <c r="B1269" s="69" t="s">
        <v>1815</v>
      </c>
      <c r="C1269" s="10"/>
    </row>
    <row r="1270" ht="17.25" customHeight="1" spans="1:3">
      <c r="A1270" s="69">
        <v>2240150</v>
      </c>
      <c r="B1270" s="69" t="s">
        <v>863</v>
      </c>
      <c r="C1270" s="10"/>
    </row>
    <row r="1271" ht="17.25" customHeight="1" spans="1:3">
      <c r="A1271" s="69">
        <v>2240199</v>
      </c>
      <c r="B1271" s="69" t="s">
        <v>1816</v>
      </c>
      <c r="C1271" s="10">
        <v>160</v>
      </c>
    </row>
    <row r="1272" ht="17.25" customHeight="1" spans="1:3">
      <c r="A1272" s="69">
        <v>22402</v>
      </c>
      <c r="B1272" s="70" t="s">
        <v>1817</v>
      </c>
      <c r="C1272" s="9">
        <f>SUM(C1273:C1278)</f>
        <v>883</v>
      </c>
    </row>
    <row r="1273" ht="17.25" customHeight="1" spans="1:3">
      <c r="A1273" s="69">
        <v>2240201</v>
      </c>
      <c r="B1273" s="69" t="s">
        <v>854</v>
      </c>
      <c r="C1273" s="10"/>
    </row>
    <row r="1274" ht="17.25" customHeight="1" spans="1:3">
      <c r="A1274" s="69">
        <v>2240202</v>
      </c>
      <c r="B1274" s="69" t="s">
        <v>855</v>
      </c>
      <c r="C1274" s="10"/>
    </row>
    <row r="1275" ht="17.25" customHeight="1" spans="1:3">
      <c r="A1275" s="69">
        <v>2240203</v>
      </c>
      <c r="B1275" s="69" t="s">
        <v>856</v>
      </c>
      <c r="C1275" s="10"/>
    </row>
    <row r="1276" ht="17.25" customHeight="1" spans="1:3">
      <c r="A1276" s="69">
        <v>2240204</v>
      </c>
      <c r="B1276" s="69" t="s">
        <v>1818</v>
      </c>
      <c r="C1276" s="10">
        <v>781</v>
      </c>
    </row>
    <row r="1277" ht="17.25" customHeight="1" spans="1:3">
      <c r="A1277" s="69">
        <v>2240250</v>
      </c>
      <c r="B1277" s="69" t="s">
        <v>863</v>
      </c>
      <c r="C1277" s="10"/>
    </row>
    <row r="1278" ht="17.25" customHeight="1" spans="1:3">
      <c r="A1278" s="69">
        <v>2240299</v>
      </c>
      <c r="B1278" s="69" t="s">
        <v>1819</v>
      </c>
      <c r="C1278" s="10">
        <v>102</v>
      </c>
    </row>
    <row r="1279" ht="17.25" customHeight="1" spans="1:3">
      <c r="A1279" s="69">
        <v>22404</v>
      </c>
      <c r="B1279" s="70" t="s">
        <v>1820</v>
      </c>
      <c r="C1279" s="9">
        <f>SUM(C1280:C1286)</f>
        <v>0</v>
      </c>
    </row>
    <row r="1280" ht="17.25" customHeight="1" spans="1:3">
      <c r="A1280" s="69">
        <v>2240401</v>
      </c>
      <c r="B1280" s="69" t="s">
        <v>854</v>
      </c>
      <c r="C1280" s="10"/>
    </row>
    <row r="1281" ht="17.25" customHeight="1" spans="1:3">
      <c r="A1281" s="69">
        <v>2240402</v>
      </c>
      <c r="B1281" s="69" t="s">
        <v>855</v>
      </c>
      <c r="C1281" s="10"/>
    </row>
    <row r="1282" ht="17.25" customHeight="1" spans="1:3">
      <c r="A1282" s="69">
        <v>2240403</v>
      </c>
      <c r="B1282" s="69" t="s">
        <v>856</v>
      </c>
      <c r="C1282" s="10"/>
    </row>
    <row r="1283" ht="17.25" customHeight="1" spans="1:3">
      <c r="A1283" s="69">
        <v>2240404</v>
      </c>
      <c r="B1283" s="69" t="s">
        <v>1821</v>
      </c>
      <c r="C1283" s="10"/>
    </row>
    <row r="1284" ht="17.25" customHeight="1" spans="1:3">
      <c r="A1284" s="69">
        <v>2240405</v>
      </c>
      <c r="B1284" s="69" t="s">
        <v>1822</v>
      </c>
      <c r="C1284" s="10"/>
    </row>
    <row r="1285" ht="17.25" customHeight="1" spans="1:3">
      <c r="A1285" s="69">
        <v>2240450</v>
      </c>
      <c r="B1285" s="69" t="s">
        <v>863</v>
      </c>
      <c r="C1285" s="10"/>
    </row>
    <row r="1286" ht="17.25" customHeight="1" spans="1:3">
      <c r="A1286" s="69">
        <v>2240499</v>
      </c>
      <c r="B1286" s="69" t="s">
        <v>1823</v>
      </c>
      <c r="C1286" s="10"/>
    </row>
    <row r="1287" ht="17.25" customHeight="1" spans="1:3">
      <c r="A1287" s="69">
        <v>22405</v>
      </c>
      <c r="B1287" s="70" t="s">
        <v>1824</v>
      </c>
      <c r="C1287" s="9">
        <f>SUM(C1288:C1299)</f>
        <v>14</v>
      </c>
    </row>
    <row r="1288" ht="17.25" customHeight="1" spans="1:3">
      <c r="A1288" s="69">
        <v>2240501</v>
      </c>
      <c r="B1288" s="69" t="s">
        <v>854</v>
      </c>
      <c r="C1288" s="10"/>
    </row>
    <row r="1289" ht="17.25" customHeight="1" spans="1:3">
      <c r="A1289" s="69">
        <v>2240502</v>
      </c>
      <c r="B1289" s="69" t="s">
        <v>855</v>
      </c>
      <c r="C1289" s="10">
        <v>10</v>
      </c>
    </row>
    <row r="1290" ht="17.25" customHeight="1" spans="1:3">
      <c r="A1290" s="69">
        <v>2240503</v>
      </c>
      <c r="B1290" s="69" t="s">
        <v>856</v>
      </c>
      <c r="C1290" s="10"/>
    </row>
    <row r="1291" ht="17.25" customHeight="1" spans="1:3">
      <c r="A1291" s="69">
        <v>2240504</v>
      </c>
      <c r="B1291" s="69" t="s">
        <v>1825</v>
      </c>
      <c r="C1291" s="10">
        <v>4</v>
      </c>
    </row>
    <row r="1292" ht="17.25" customHeight="1" spans="1:3">
      <c r="A1292" s="69">
        <v>2240505</v>
      </c>
      <c r="B1292" s="69" t="s">
        <v>1826</v>
      </c>
      <c r="C1292" s="10"/>
    </row>
    <row r="1293" ht="17.25" customHeight="1" spans="1:3">
      <c r="A1293" s="69">
        <v>2240506</v>
      </c>
      <c r="B1293" s="69" t="s">
        <v>1827</v>
      </c>
      <c r="C1293" s="10"/>
    </row>
    <row r="1294" ht="17.25" customHeight="1" spans="1:3">
      <c r="A1294" s="69">
        <v>2240507</v>
      </c>
      <c r="B1294" s="69" t="s">
        <v>1828</v>
      </c>
      <c r="C1294" s="10"/>
    </row>
    <row r="1295" ht="17.25" customHeight="1" spans="1:3">
      <c r="A1295" s="69">
        <v>2240508</v>
      </c>
      <c r="B1295" s="69" t="s">
        <v>1829</v>
      </c>
      <c r="C1295" s="10"/>
    </row>
    <row r="1296" ht="17.25" customHeight="1" spans="1:3">
      <c r="A1296" s="69">
        <v>2240509</v>
      </c>
      <c r="B1296" s="69" t="s">
        <v>1830</v>
      </c>
      <c r="C1296" s="10"/>
    </row>
    <row r="1297" ht="17.25" customHeight="1" spans="1:3">
      <c r="A1297" s="69">
        <v>2240510</v>
      </c>
      <c r="B1297" s="69" t="s">
        <v>1831</v>
      </c>
      <c r="C1297" s="10"/>
    </row>
    <row r="1298" ht="17.25" customHeight="1" spans="1:3">
      <c r="A1298" s="69">
        <v>2240550</v>
      </c>
      <c r="B1298" s="69" t="s">
        <v>1832</v>
      </c>
      <c r="C1298" s="10"/>
    </row>
    <row r="1299" ht="17.25" customHeight="1" spans="1:3">
      <c r="A1299" s="69">
        <v>2240599</v>
      </c>
      <c r="B1299" s="69" t="s">
        <v>1833</v>
      </c>
      <c r="C1299" s="10"/>
    </row>
    <row r="1300" ht="17.25" customHeight="1" spans="1:3">
      <c r="A1300" s="69">
        <v>22406</v>
      </c>
      <c r="B1300" s="70" t="s">
        <v>1834</v>
      </c>
      <c r="C1300" s="9">
        <f>SUM(C1301:C1303)</f>
        <v>215</v>
      </c>
    </row>
    <row r="1301" ht="17.25" customHeight="1" spans="1:3">
      <c r="A1301" s="69">
        <v>2240601</v>
      </c>
      <c r="B1301" s="69" t="s">
        <v>1835</v>
      </c>
      <c r="C1301" s="10">
        <v>190</v>
      </c>
    </row>
    <row r="1302" ht="17.25" customHeight="1" spans="1:3">
      <c r="A1302" s="69">
        <v>2240602</v>
      </c>
      <c r="B1302" s="69" t="s">
        <v>1836</v>
      </c>
      <c r="C1302" s="10"/>
    </row>
    <row r="1303" ht="17.25" customHeight="1" spans="1:3">
      <c r="A1303" s="69">
        <v>2240699</v>
      </c>
      <c r="B1303" s="69" t="s">
        <v>1837</v>
      </c>
      <c r="C1303" s="10">
        <v>25</v>
      </c>
    </row>
    <row r="1304" ht="17.25" customHeight="1" spans="1:3">
      <c r="A1304" s="69">
        <v>22407</v>
      </c>
      <c r="B1304" s="70" t="s">
        <v>1838</v>
      </c>
      <c r="C1304" s="9">
        <f>SUM(C1305:C1307)</f>
        <v>899</v>
      </c>
    </row>
    <row r="1305" ht="17.25" customHeight="1" spans="1:3">
      <c r="A1305" s="69">
        <v>2240703</v>
      </c>
      <c r="B1305" s="69" t="s">
        <v>1839</v>
      </c>
      <c r="C1305" s="10">
        <v>885</v>
      </c>
    </row>
    <row r="1306" ht="17.25" customHeight="1" spans="1:3">
      <c r="A1306" s="69">
        <v>2240704</v>
      </c>
      <c r="B1306" s="69" t="s">
        <v>1840</v>
      </c>
      <c r="C1306" s="10">
        <v>14</v>
      </c>
    </row>
    <row r="1307" ht="17.25" customHeight="1" spans="1:3">
      <c r="A1307" s="69">
        <v>2240799</v>
      </c>
      <c r="B1307" s="69" t="s">
        <v>1841</v>
      </c>
      <c r="C1307" s="10"/>
    </row>
    <row r="1308" ht="17.25" customHeight="1" spans="1:3">
      <c r="A1308" s="69">
        <v>22499</v>
      </c>
      <c r="B1308" s="70" t="s">
        <v>1842</v>
      </c>
      <c r="C1308" s="9">
        <f>C1309</f>
        <v>98</v>
      </c>
    </row>
    <row r="1309" ht="17.25" customHeight="1" spans="1:3">
      <c r="A1309" s="69">
        <v>2249999</v>
      </c>
      <c r="B1309" s="69" t="s">
        <v>1843</v>
      </c>
      <c r="C1309" s="10">
        <v>98</v>
      </c>
    </row>
    <row r="1310" ht="17.25" customHeight="1" spans="1:3">
      <c r="A1310" s="69">
        <v>229</v>
      </c>
      <c r="B1310" s="70" t="s">
        <v>1844</v>
      </c>
      <c r="C1310" s="9">
        <f>C1311</f>
        <v>339</v>
      </c>
    </row>
    <row r="1311" ht="17.25" customHeight="1" spans="1:3">
      <c r="A1311" s="69">
        <v>22999</v>
      </c>
      <c r="B1311" s="70" t="s">
        <v>1845</v>
      </c>
      <c r="C1311" s="9">
        <f>C1312</f>
        <v>339</v>
      </c>
    </row>
    <row r="1312" ht="17.25" customHeight="1" spans="1:3">
      <c r="A1312" s="69">
        <v>2299999</v>
      </c>
      <c r="B1312" s="69" t="s">
        <v>1846</v>
      </c>
      <c r="C1312" s="10">
        <v>339</v>
      </c>
    </row>
    <row r="1313" ht="17.25" customHeight="1" spans="1:3">
      <c r="A1313" s="69">
        <v>232</v>
      </c>
      <c r="B1313" s="70" t="s">
        <v>1847</v>
      </c>
      <c r="C1313" s="9">
        <f>SUM(C1314,C1316,C1321)</f>
        <v>1485</v>
      </c>
    </row>
    <row r="1314" ht="17.25" customHeight="1" spans="1:3">
      <c r="A1314" s="69">
        <v>23201</v>
      </c>
      <c r="B1314" s="70" t="s">
        <v>1848</v>
      </c>
      <c r="C1314" s="9">
        <f>C1315</f>
        <v>0</v>
      </c>
    </row>
    <row r="1315" ht="17.25" customHeight="1" spans="1:3">
      <c r="A1315" s="69">
        <v>2320101</v>
      </c>
      <c r="B1315" s="69" t="s">
        <v>1849</v>
      </c>
      <c r="C1315" s="10"/>
    </row>
    <row r="1316" ht="17.25" customHeight="1" spans="1:3">
      <c r="A1316" s="69">
        <v>23202</v>
      </c>
      <c r="B1316" s="70" t="s">
        <v>1850</v>
      </c>
      <c r="C1316" s="9">
        <f>SUM(C1317:C1320)</f>
        <v>0</v>
      </c>
    </row>
    <row r="1317" ht="17.25" customHeight="1" spans="1:3">
      <c r="A1317" s="69">
        <v>2320201</v>
      </c>
      <c r="B1317" s="69" t="s">
        <v>1851</v>
      </c>
      <c r="C1317" s="10"/>
    </row>
    <row r="1318" ht="17.25" customHeight="1" spans="1:3">
      <c r="A1318" s="69">
        <v>2320202</v>
      </c>
      <c r="B1318" s="69" t="s">
        <v>1852</v>
      </c>
      <c r="C1318" s="10"/>
    </row>
    <row r="1319" ht="17.25" customHeight="1" spans="1:3">
      <c r="A1319" s="69">
        <v>2320203</v>
      </c>
      <c r="B1319" s="69" t="s">
        <v>1853</v>
      </c>
      <c r="C1319" s="10"/>
    </row>
    <row r="1320" ht="17.25" customHeight="1" spans="1:3">
      <c r="A1320" s="69">
        <v>2320299</v>
      </c>
      <c r="B1320" s="69" t="s">
        <v>1854</v>
      </c>
      <c r="C1320" s="10"/>
    </row>
    <row r="1321" ht="17.25" customHeight="1" spans="1:3">
      <c r="A1321" s="69">
        <v>23203</v>
      </c>
      <c r="B1321" s="70" t="s">
        <v>1855</v>
      </c>
      <c r="C1321" s="9">
        <f>SUM(C1322:C1325)</f>
        <v>1485</v>
      </c>
    </row>
    <row r="1322" ht="17.25" customHeight="1" spans="1:3">
      <c r="A1322" s="69">
        <v>2320301</v>
      </c>
      <c r="B1322" s="69" t="s">
        <v>1856</v>
      </c>
      <c r="C1322" s="10">
        <v>1485</v>
      </c>
    </row>
    <row r="1323" ht="17.25" customHeight="1" spans="1:3">
      <c r="A1323" s="69">
        <v>2320302</v>
      </c>
      <c r="B1323" s="69" t="s">
        <v>1857</v>
      </c>
      <c r="C1323" s="10"/>
    </row>
    <row r="1324" ht="17.25" customHeight="1" spans="1:3">
      <c r="A1324" s="69">
        <v>2320303</v>
      </c>
      <c r="B1324" s="69" t="s">
        <v>1858</v>
      </c>
      <c r="C1324" s="10"/>
    </row>
    <row r="1325" ht="17.25" customHeight="1" spans="1:3">
      <c r="A1325" s="69">
        <v>2320399</v>
      </c>
      <c r="B1325" s="69" t="s">
        <v>1859</v>
      </c>
      <c r="C1325" s="10"/>
    </row>
    <row r="1326" ht="17.25" customHeight="1" spans="1:3">
      <c r="A1326" s="69">
        <v>233</v>
      </c>
      <c r="B1326" s="70" t="s">
        <v>1860</v>
      </c>
      <c r="C1326" s="9">
        <f>C1327+C1329+C1331</f>
        <v>12</v>
      </c>
    </row>
    <row r="1327" ht="17.25" customHeight="1" spans="1:3">
      <c r="A1327" s="69">
        <v>23301</v>
      </c>
      <c r="B1327" s="70" t="s">
        <v>1861</v>
      </c>
      <c r="C1327" s="9">
        <f>C1328</f>
        <v>0</v>
      </c>
    </row>
    <row r="1328" ht="17.25" customHeight="1" spans="1:3">
      <c r="A1328" s="69">
        <v>2330101</v>
      </c>
      <c r="B1328" s="69" t="s">
        <v>1862</v>
      </c>
      <c r="C1328" s="10"/>
    </row>
    <row r="1329" ht="17.25" customHeight="1" spans="1:3">
      <c r="A1329" s="69">
        <v>23302</v>
      </c>
      <c r="B1329" s="70" t="s">
        <v>1863</v>
      </c>
      <c r="C1329" s="9">
        <f>C1330</f>
        <v>0</v>
      </c>
    </row>
    <row r="1330" ht="17.25" customHeight="1" spans="1:3">
      <c r="A1330" s="69">
        <v>2330201</v>
      </c>
      <c r="B1330" s="69" t="s">
        <v>1864</v>
      </c>
      <c r="C1330" s="10"/>
    </row>
    <row r="1331" ht="17.25" customHeight="1" spans="1:3">
      <c r="A1331" s="95">
        <v>23303</v>
      </c>
      <c r="B1331" s="96" t="s">
        <v>1865</v>
      </c>
      <c r="C1331" s="9">
        <f>C1332</f>
        <v>12</v>
      </c>
    </row>
    <row r="1332" ht="17.25" customHeight="1" spans="1:3">
      <c r="A1332" s="69">
        <v>2330301</v>
      </c>
      <c r="B1332" s="73" t="s">
        <v>1866</v>
      </c>
      <c r="C1332" s="10">
        <v>12</v>
      </c>
    </row>
  </sheetData>
  <sheetProtection autoFilter="0" objects="1"/>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7"/>
  <sheetViews>
    <sheetView showGridLines="0" showZeros="0" defaultGridColor="0" colorId="8" topLeftCell="B1" workbookViewId="0">
      <selection activeCell="A1" sqref="A1:F1"/>
    </sheetView>
  </sheetViews>
  <sheetFormatPr defaultColWidth="12.125" defaultRowHeight="15.6" customHeight="1" outlineLevelCol="5"/>
  <cols>
    <col min="1" max="1" width="9.5" style="1" customWidth="1"/>
    <col min="2" max="2" width="34.75" style="1" customWidth="1"/>
    <col min="3" max="6" width="19.625" style="1" customWidth="1"/>
  </cols>
  <sheetData>
    <row r="1" ht="36.75" customHeight="1" spans="1:6">
      <c r="A1" s="22" t="str">
        <f>'##BASEINFO'!$B$2&amp;""&amp;'##BASEINFO'!$B$7&amp;"一般公共预算(基本)支出预算经济分类录入表"</f>
        <v>2024年凤翔区一般公共预算(基本)支出预算经济分类录入表</v>
      </c>
      <c r="B1" s="22"/>
      <c r="C1" s="22"/>
      <c r="D1" s="22"/>
      <c r="E1" s="22"/>
      <c r="F1" s="22"/>
    </row>
    <row r="2" ht="17.25" customHeight="1" spans="1:6">
      <c r="A2" s="89"/>
      <c r="B2" s="89"/>
      <c r="D2" s="23"/>
      <c r="E2" s="23"/>
      <c r="F2" s="23" t="s">
        <v>158</v>
      </c>
    </row>
    <row r="3" ht="17.25" customHeight="1" spans="1:6">
      <c r="A3" s="89"/>
      <c r="B3" s="89"/>
      <c r="D3" s="23"/>
      <c r="E3" s="23"/>
      <c r="F3" s="23" t="str">
        <f>"单位："&amp;'##BASEINFO'!$B$19</f>
        <v>单位：万元</v>
      </c>
    </row>
    <row r="4" ht="17.25" customHeight="1" spans="1:6">
      <c r="A4" s="5" t="s">
        <v>181</v>
      </c>
      <c r="B4" s="5" t="s">
        <v>182</v>
      </c>
      <c r="C4" s="5" t="s">
        <v>1867</v>
      </c>
      <c r="D4" s="5"/>
      <c r="E4" s="5" t="s">
        <v>1868</v>
      </c>
      <c r="F4" s="5"/>
    </row>
    <row r="5" ht="21" customHeight="1" spans="1:6">
      <c r="A5" s="27"/>
      <c r="B5" s="27"/>
      <c r="C5" s="27" t="s">
        <v>851</v>
      </c>
      <c r="D5" s="27" t="s">
        <v>1869</v>
      </c>
      <c r="E5" s="27" t="s">
        <v>851</v>
      </c>
      <c r="F5" s="27" t="s">
        <v>1869</v>
      </c>
    </row>
    <row r="6" ht="17.25" customHeight="1" spans="1:6">
      <c r="A6" s="42"/>
      <c r="B6" s="5" t="s">
        <v>851</v>
      </c>
      <c r="C6" s="9">
        <f>SUM(C7,C12,C23,C31,C38,C42,C45,C49,C54,C60,C64,C69,C72)</f>
        <v>250610</v>
      </c>
      <c r="D6" s="9">
        <f>SUM(D7,D12,D23,D31,D38,D42,D45,D49,D54,D60,D64,D69,D72)</f>
        <v>116193</v>
      </c>
      <c r="E6" s="9">
        <f>SUM(E7,E12,E23,E31,E38,E42,E45,E49,E54,E60,E64,E69,E72)</f>
        <v>342938</v>
      </c>
      <c r="F6" s="9">
        <f>SUM(F7,F12,F23,F31,F38,F42,F45,F49,F54,F60,F64,F69,F72)</f>
        <v>113682</v>
      </c>
    </row>
    <row r="7" ht="17.25" customHeight="1" spans="1:6">
      <c r="A7" s="8">
        <v>501</v>
      </c>
      <c r="B7" s="26" t="s">
        <v>1870</v>
      </c>
      <c r="C7" s="12">
        <v>78003</v>
      </c>
      <c r="D7" s="9">
        <f>SUM(D8:D11)</f>
        <v>76362</v>
      </c>
      <c r="E7" s="12">
        <v>82267</v>
      </c>
      <c r="F7" s="9">
        <f>SUM(F8:F11)</f>
        <v>73851</v>
      </c>
    </row>
    <row r="8" ht="17.25" customHeight="1" spans="1:6">
      <c r="A8" s="8">
        <v>50101</v>
      </c>
      <c r="B8" s="11" t="s">
        <v>1871</v>
      </c>
      <c r="C8" s="12">
        <v>45864</v>
      </c>
      <c r="D8" s="12">
        <v>45864</v>
      </c>
      <c r="E8" s="12">
        <v>45864</v>
      </c>
      <c r="F8" s="12">
        <v>45817</v>
      </c>
    </row>
    <row r="9" ht="17.25" customHeight="1" spans="1:6">
      <c r="A9" s="8">
        <v>50102</v>
      </c>
      <c r="B9" s="11" t="s">
        <v>1872</v>
      </c>
      <c r="C9" s="12">
        <v>12372</v>
      </c>
      <c r="D9" s="12">
        <v>11983</v>
      </c>
      <c r="E9" s="12">
        <v>16636</v>
      </c>
      <c r="F9" s="12">
        <v>9898</v>
      </c>
    </row>
    <row r="10" ht="17.25" customHeight="1" spans="1:6">
      <c r="A10" s="8">
        <v>50103</v>
      </c>
      <c r="B10" s="11" t="s">
        <v>1873</v>
      </c>
      <c r="C10" s="12">
        <v>3997</v>
      </c>
      <c r="D10" s="12">
        <v>3997</v>
      </c>
      <c r="E10" s="12">
        <v>3997</v>
      </c>
      <c r="F10" s="12">
        <v>3997</v>
      </c>
    </row>
    <row r="11" ht="17.25" customHeight="1" spans="1:6">
      <c r="A11" s="8">
        <v>50199</v>
      </c>
      <c r="B11" s="11" t="s">
        <v>1874</v>
      </c>
      <c r="C11" s="12">
        <v>15770</v>
      </c>
      <c r="D11" s="12">
        <v>14518</v>
      </c>
      <c r="E11" s="12">
        <v>15770</v>
      </c>
      <c r="F11" s="12">
        <v>14139</v>
      </c>
    </row>
    <row r="12" ht="17.25" customHeight="1" spans="1:6">
      <c r="A12" s="8">
        <v>502</v>
      </c>
      <c r="B12" s="26" t="s">
        <v>1875</v>
      </c>
      <c r="C12" s="12">
        <v>6966</v>
      </c>
      <c r="D12" s="9">
        <f>SUM(D13:D22)</f>
        <v>1580</v>
      </c>
      <c r="E12" s="12">
        <v>40629</v>
      </c>
      <c r="F12" s="9">
        <f>SUM(F13:F22)</f>
        <v>1580</v>
      </c>
    </row>
    <row r="13" ht="17.25" customHeight="1" spans="1:6">
      <c r="A13" s="8">
        <v>50201</v>
      </c>
      <c r="B13" s="11" t="s">
        <v>1876</v>
      </c>
      <c r="C13" s="12">
        <v>5067</v>
      </c>
      <c r="D13" s="12">
        <v>1371</v>
      </c>
      <c r="E13" s="12">
        <v>10072</v>
      </c>
      <c r="F13" s="12">
        <v>1371</v>
      </c>
    </row>
    <row r="14" ht="17.25" customHeight="1" spans="1:6">
      <c r="A14" s="8">
        <v>50202</v>
      </c>
      <c r="B14" s="11" t="s">
        <v>1877</v>
      </c>
      <c r="C14" s="12">
        <v>240</v>
      </c>
      <c r="D14" s="12">
        <v>1</v>
      </c>
      <c r="E14" s="12">
        <v>240</v>
      </c>
      <c r="F14" s="12">
        <v>1</v>
      </c>
    </row>
    <row r="15" ht="17.25" customHeight="1" spans="1:6">
      <c r="A15" s="8">
        <v>50203</v>
      </c>
      <c r="B15" s="11" t="s">
        <v>1878</v>
      </c>
      <c r="C15" s="12">
        <v>127</v>
      </c>
      <c r="D15" s="12">
        <v>1</v>
      </c>
      <c r="E15" s="12">
        <v>127</v>
      </c>
      <c r="F15" s="12">
        <v>1</v>
      </c>
    </row>
    <row r="16" ht="17.25" customHeight="1" spans="1:6">
      <c r="A16" s="8">
        <v>50204</v>
      </c>
      <c r="B16" s="11" t="s">
        <v>1879</v>
      </c>
      <c r="C16" s="12">
        <v>134</v>
      </c>
      <c r="D16" s="12"/>
      <c r="E16" s="12">
        <v>134</v>
      </c>
      <c r="F16" s="12"/>
    </row>
    <row r="17" ht="17.25" customHeight="1" spans="1:6">
      <c r="A17" s="8">
        <v>50205</v>
      </c>
      <c r="B17" s="11" t="s">
        <v>1880</v>
      </c>
      <c r="C17" s="12">
        <v>200</v>
      </c>
      <c r="D17" s="12">
        <v>25</v>
      </c>
      <c r="E17" s="12">
        <v>1593</v>
      </c>
      <c r="F17" s="12">
        <v>25</v>
      </c>
    </row>
    <row r="18" ht="17.25" customHeight="1" spans="1:6">
      <c r="A18" s="8">
        <v>50206</v>
      </c>
      <c r="B18" s="11" t="s">
        <v>1881</v>
      </c>
      <c r="C18" s="12">
        <v>47</v>
      </c>
      <c r="D18" s="12">
        <v>6</v>
      </c>
      <c r="E18" s="12">
        <v>47</v>
      </c>
      <c r="F18" s="12">
        <v>6</v>
      </c>
    </row>
    <row r="19" ht="17.25" customHeight="1" spans="1:6">
      <c r="A19" s="8">
        <v>50207</v>
      </c>
      <c r="B19" s="11" t="s">
        <v>1882</v>
      </c>
      <c r="C19" s="12"/>
      <c r="D19" s="12"/>
      <c r="E19" s="12"/>
      <c r="F19" s="12"/>
    </row>
    <row r="20" ht="17.25" customHeight="1" spans="1:6">
      <c r="A20" s="8">
        <v>50208</v>
      </c>
      <c r="B20" s="11" t="s">
        <v>1883</v>
      </c>
      <c r="C20" s="12">
        <v>251</v>
      </c>
      <c r="D20" s="12">
        <v>168</v>
      </c>
      <c r="E20" s="12">
        <v>251</v>
      </c>
      <c r="F20" s="12">
        <v>168</v>
      </c>
    </row>
    <row r="21" ht="17.25" customHeight="1" spans="1:6">
      <c r="A21" s="8">
        <v>50209</v>
      </c>
      <c r="B21" s="11" t="s">
        <v>1884</v>
      </c>
      <c r="C21" s="12">
        <v>500</v>
      </c>
      <c r="D21" s="12">
        <v>1</v>
      </c>
      <c r="E21" s="12">
        <v>1589</v>
      </c>
      <c r="F21" s="12">
        <v>1</v>
      </c>
    </row>
    <row r="22" ht="17.25" customHeight="1" spans="1:6">
      <c r="A22" s="8">
        <v>50299</v>
      </c>
      <c r="B22" s="11" t="s">
        <v>1885</v>
      </c>
      <c r="C22" s="12">
        <v>400</v>
      </c>
      <c r="D22" s="12">
        <v>7</v>
      </c>
      <c r="E22" s="12">
        <v>26576</v>
      </c>
      <c r="F22" s="12">
        <v>7</v>
      </c>
    </row>
    <row r="23" ht="17.25" customHeight="1" spans="1:6">
      <c r="A23" s="8">
        <v>503</v>
      </c>
      <c r="B23" s="26" t="s">
        <v>1886</v>
      </c>
      <c r="C23" s="12">
        <v>18743</v>
      </c>
      <c r="D23" s="9">
        <f>SUM(D24:D30)</f>
        <v>0</v>
      </c>
      <c r="E23" s="12">
        <v>67456</v>
      </c>
      <c r="F23" s="9">
        <f>SUM(F24:F30)</f>
        <v>0</v>
      </c>
    </row>
    <row r="24" ht="17.25" customHeight="1" spans="1:6">
      <c r="A24" s="8">
        <v>50301</v>
      </c>
      <c r="B24" s="11" t="s">
        <v>1887</v>
      </c>
      <c r="C24" s="12">
        <v>237</v>
      </c>
      <c r="D24" s="12"/>
      <c r="E24" s="12">
        <v>237</v>
      </c>
      <c r="F24" s="12"/>
    </row>
    <row r="25" ht="17.25" customHeight="1" spans="1:6">
      <c r="A25" s="8">
        <v>50302</v>
      </c>
      <c r="B25" s="11" t="s">
        <v>1888</v>
      </c>
      <c r="C25" s="12">
        <v>11671</v>
      </c>
      <c r="D25" s="12"/>
      <c r="E25" s="12">
        <v>43186</v>
      </c>
      <c r="F25" s="12"/>
    </row>
    <row r="26" ht="17.25" customHeight="1" spans="1:6">
      <c r="A26" s="8">
        <v>50303</v>
      </c>
      <c r="B26" s="11" t="s">
        <v>1889</v>
      </c>
      <c r="C26" s="12">
        <v>33</v>
      </c>
      <c r="D26" s="12"/>
      <c r="E26" s="12">
        <v>33</v>
      </c>
      <c r="F26" s="12"/>
    </row>
    <row r="27" ht="17.25" customHeight="1" spans="1:6">
      <c r="A27" s="8">
        <v>50305</v>
      </c>
      <c r="B27" s="11" t="s">
        <v>1890</v>
      </c>
      <c r="C27" s="12">
        <v>4510</v>
      </c>
      <c r="D27" s="12"/>
      <c r="E27" s="12">
        <v>4510</v>
      </c>
      <c r="F27" s="12"/>
    </row>
    <row r="28" ht="17.25" customHeight="1" spans="1:6">
      <c r="A28" s="8">
        <v>50306</v>
      </c>
      <c r="B28" s="11" t="s">
        <v>1891</v>
      </c>
      <c r="C28" s="12">
        <v>1420</v>
      </c>
      <c r="D28" s="12"/>
      <c r="E28" s="12">
        <v>1420</v>
      </c>
      <c r="F28" s="12"/>
    </row>
    <row r="29" ht="17.25" customHeight="1" spans="1:6">
      <c r="A29" s="8">
        <v>50307</v>
      </c>
      <c r="B29" s="11" t="s">
        <v>1892</v>
      </c>
      <c r="C29" s="12">
        <v>143</v>
      </c>
      <c r="D29" s="12"/>
      <c r="E29" s="12">
        <v>143</v>
      </c>
      <c r="F29" s="12"/>
    </row>
    <row r="30" ht="17.25" customHeight="1" spans="1:6">
      <c r="A30" s="8">
        <v>50399</v>
      </c>
      <c r="B30" s="11" t="s">
        <v>1893</v>
      </c>
      <c r="C30" s="12">
        <v>729</v>
      </c>
      <c r="D30" s="12"/>
      <c r="E30" s="12">
        <v>17927</v>
      </c>
      <c r="F30" s="12"/>
    </row>
    <row r="31" ht="17.25" customHeight="1" spans="1:6">
      <c r="A31" s="8">
        <v>504</v>
      </c>
      <c r="B31" s="26" t="s">
        <v>1894</v>
      </c>
      <c r="C31" s="12">
        <v>9855</v>
      </c>
      <c r="D31" s="9">
        <f>SUM(D32:D37)</f>
        <v>0</v>
      </c>
      <c r="E31" s="12">
        <v>14855</v>
      </c>
      <c r="F31" s="9">
        <f>SUM(F32:F37)</f>
        <v>0</v>
      </c>
    </row>
    <row r="32" ht="17.25" customHeight="1" spans="1:6">
      <c r="A32" s="8">
        <v>50401</v>
      </c>
      <c r="B32" s="11" t="s">
        <v>1887</v>
      </c>
      <c r="C32" s="12">
        <v>300</v>
      </c>
      <c r="D32" s="12"/>
      <c r="E32" s="12">
        <v>300</v>
      </c>
      <c r="F32" s="12"/>
    </row>
    <row r="33" ht="17.25" customHeight="1" spans="1:6">
      <c r="A33" s="8">
        <v>50402</v>
      </c>
      <c r="B33" s="11" t="s">
        <v>1888</v>
      </c>
      <c r="C33" s="12">
        <v>8011</v>
      </c>
      <c r="D33" s="12"/>
      <c r="E33" s="12">
        <v>13011</v>
      </c>
      <c r="F33" s="12"/>
    </row>
    <row r="34" ht="17.25" customHeight="1" spans="1:6">
      <c r="A34" s="8">
        <v>50403</v>
      </c>
      <c r="B34" s="11" t="s">
        <v>1889</v>
      </c>
      <c r="C34" s="12"/>
      <c r="D34" s="12"/>
      <c r="E34" s="12"/>
      <c r="F34" s="12"/>
    </row>
    <row r="35" ht="17.25" customHeight="1" spans="1:6">
      <c r="A35" s="8">
        <v>50404</v>
      </c>
      <c r="B35" s="11" t="s">
        <v>1891</v>
      </c>
      <c r="C35" s="12">
        <v>60</v>
      </c>
      <c r="D35" s="12"/>
      <c r="E35" s="12">
        <v>60</v>
      </c>
      <c r="F35" s="12"/>
    </row>
    <row r="36" ht="17.25" customHeight="1" spans="1:6">
      <c r="A36" s="8">
        <v>50405</v>
      </c>
      <c r="B36" s="11" t="s">
        <v>1892</v>
      </c>
      <c r="C36" s="12"/>
      <c r="D36" s="12"/>
      <c r="E36" s="12"/>
      <c r="F36" s="12"/>
    </row>
    <row r="37" ht="17.25" customHeight="1" spans="1:6">
      <c r="A37" s="8">
        <v>50499</v>
      </c>
      <c r="B37" s="11" t="s">
        <v>1893</v>
      </c>
      <c r="C37" s="12">
        <v>1484</v>
      </c>
      <c r="D37" s="12"/>
      <c r="E37" s="12">
        <v>1484</v>
      </c>
      <c r="F37" s="12"/>
    </row>
    <row r="38" ht="17.25" customHeight="1" spans="1:6">
      <c r="A38" s="8">
        <v>505</v>
      </c>
      <c r="B38" s="26" t="s">
        <v>1895</v>
      </c>
      <c r="C38" s="12">
        <v>42185</v>
      </c>
      <c r="D38" s="9">
        <f>SUM(D39:D41)</f>
        <v>33722</v>
      </c>
      <c r="E38" s="12">
        <v>42558</v>
      </c>
      <c r="F38" s="9">
        <f>SUM(F39:F41)</f>
        <v>33722</v>
      </c>
    </row>
    <row r="39" ht="17.25" customHeight="1" spans="1:6">
      <c r="A39" s="8">
        <v>50501</v>
      </c>
      <c r="B39" s="11" t="s">
        <v>1896</v>
      </c>
      <c r="C39" s="12">
        <v>33887</v>
      </c>
      <c r="D39" s="12">
        <v>33466</v>
      </c>
      <c r="E39" s="12">
        <v>33887</v>
      </c>
      <c r="F39" s="12">
        <v>33466</v>
      </c>
    </row>
    <row r="40" ht="17.25" customHeight="1" spans="1:6">
      <c r="A40" s="8">
        <v>50502</v>
      </c>
      <c r="B40" s="11" t="s">
        <v>1897</v>
      </c>
      <c r="C40" s="12">
        <v>8298</v>
      </c>
      <c r="D40" s="12">
        <v>256</v>
      </c>
      <c r="E40" s="12">
        <v>8671</v>
      </c>
      <c r="F40" s="12">
        <v>256</v>
      </c>
    </row>
    <row r="41" ht="17.25" customHeight="1" spans="1:6">
      <c r="A41" s="8">
        <v>50599</v>
      </c>
      <c r="B41" s="11" t="s">
        <v>1898</v>
      </c>
      <c r="C41" s="12"/>
      <c r="D41" s="12"/>
      <c r="E41" s="12"/>
      <c r="F41" s="12"/>
    </row>
    <row r="42" ht="17.25" customHeight="1" spans="1:6">
      <c r="A42" s="8">
        <v>506</v>
      </c>
      <c r="B42" s="26" t="s">
        <v>1899</v>
      </c>
      <c r="C42" s="12">
        <v>1141</v>
      </c>
      <c r="D42" s="9">
        <f>SUM(D43:D44)</f>
        <v>0</v>
      </c>
      <c r="E42" s="12">
        <v>1141</v>
      </c>
      <c r="F42" s="9">
        <f>SUM(F43:F44)</f>
        <v>0</v>
      </c>
    </row>
    <row r="43" ht="17.25" customHeight="1" spans="1:6">
      <c r="A43" s="8">
        <v>50601</v>
      </c>
      <c r="B43" s="11" t="s">
        <v>1900</v>
      </c>
      <c r="C43" s="12">
        <v>884</v>
      </c>
      <c r="D43" s="12"/>
      <c r="E43" s="12">
        <v>884</v>
      </c>
      <c r="F43" s="12"/>
    </row>
    <row r="44" ht="17.25" customHeight="1" spans="1:6">
      <c r="A44" s="8">
        <v>50602</v>
      </c>
      <c r="B44" s="11" t="s">
        <v>1901</v>
      </c>
      <c r="C44" s="12">
        <v>257</v>
      </c>
      <c r="D44" s="12"/>
      <c r="E44" s="12">
        <v>257</v>
      </c>
      <c r="F44" s="12"/>
    </row>
    <row r="45" ht="17.25" customHeight="1" spans="1:6">
      <c r="A45" s="8">
        <v>507</v>
      </c>
      <c r="B45" s="26" t="s">
        <v>1902</v>
      </c>
      <c r="C45" s="12">
        <v>10369</v>
      </c>
      <c r="D45" s="9">
        <f>SUM(D46:D48)</f>
        <v>0</v>
      </c>
      <c r="E45" s="12">
        <v>10369</v>
      </c>
      <c r="F45" s="9">
        <f>SUM(F46:F48)</f>
        <v>0</v>
      </c>
    </row>
    <row r="46" ht="17.25" customHeight="1" spans="1:6">
      <c r="A46" s="8">
        <v>50701</v>
      </c>
      <c r="B46" s="11" t="s">
        <v>1903</v>
      </c>
      <c r="C46" s="12">
        <v>675</v>
      </c>
      <c r="D46" s="12"/>
      <c r="E46" s="12">
        <v>675</v>
      </c>
      <c r="F46" s="12"/>
    </row>
    <row r="47" ht="17.25" customHeight="1" spans="1:6">
      <c r="A47" s="8">
        <v>50702</v>
      </c>
      <c r="B47" s="11" t="s">
        <v>1904</v>
      </c>
      <c r="C47" s="12">
        <v>179</v>
      </c>
      <c r="D47" s="12"/>
      <c r="E47" s="12">
        <v>179</v>
      </c>
      <c r="F47" s="12"/>
    </row>
    <row r="48" ht="17.25" customHeight="1" spans="1:6">
      <c r="A48" s="8">
        <v>50799</v>
      </c>
      <c r="B48" s="11" t="s">
        <v>1905</v>
      </c>
      <c r="C48" s="12">
        <v>9515</v>
      </c>
      <c r="D48" s="12"/>
      <c r="E48" s="12">
        <v>9515</v>
      </c>
      <c r="F48" s="12"/>
    </row>
    <row r="49" ht="17.25" customHeight="1" spans="1:6">
      <c r="A49" s="8">
        <v>508</v>
      </c>
      <c r="B49" s="26" t="s">
        <v>1906</v>
      </c>
      <c r="C49" s="12">
        <v>100</v>
      </c>
      <c r="D49" s="9">
        <f>SUM(D50:D53)</f>
        <v>0</v>
      </c>
      <c r="E49" s="12">
        <v>100</v>
      </c>
      <c r="F49" s="9">
        <f>SUM(F50:F53)</f>
        <v>0</v>
      </c>
    </row>
    <row r="50" ht="17.25" customHeight="1" spans="1:6">
      <c r="A50" s="8">
        <v>50803</v>
      </c>
      <c r="B50" s="11" t="s">
        <v>1907</v>
      </c>
      <c r="C50" s="12"/>
      <c r="D50" s="12"/>
      <c r="E50" s="12"/>
      <c r="F50" s="12"/>
    </row>
    <row r="51" ht="17.25" customHeight="1" spans="1:6">
      <c r="A51" s="8">
        <v>50804</v>
      </c>
      <c r="B51" s="11" t="s">
        <v>1908</v>
      </c>
      <c r="C51" s="12"/>
      <c r="D51" s="12"/>
      <c r="E51" s="12"/>
      <c r="F51" s="12"/>
    </row>
    <row r="52" ht="17.25" customHeight="1" spans="1:6">
      <c r="A52" s="8">
        <v>50805</v>
      </c>
      <c r="B52" s="11" t="s">
        <v>1909</v>
      </c>
      <c r="C52" s="12"/>
      <c r="D52" s="12"/>
      <c r="E52" s="12"/>
      <c r="F52" s="12"/>
    </row>
    <row r="53" ht="17.25" customHeight="1" spans="1:6">
      <c r="A53" s="8">
        <v>50899</v>
      </c>
      <c r="B53" s="11" t="s">
        <v>1910</v>
      </c>
      <c r="C53" s="12">
        <v>100</v>
      </c>
      <c r="D53" s="12"/>
      <c r="E53" s="12">
        <v>100</v>
      </c>
      <c r="F53" s="12"/>
    </row>
    <row r="54" ht="17.25" customHeight="1" spans="1:6">
      <c r="A54" s="8">
        <v>509</v>
      </c>
      <c r="B54" s="26" t="s">
        <v>1911</v>
      </c>
      <c r="C54" s="12">
        <v>39290</v>
      </c>
      <c r="D54" s="9">
        <f>SUM(D55:D59)</f>
        <v>4529</v>
      </c>
      <c r="E54" s="12">
        <v>42181</v>
      </c>
      <c r="F54" s="9">
        <f>SUM(F55:F59)</f>
        <v>4529</v>
      </c>
    </row>
    <row r="55" ht="17.25" customHeight="1" spans="1:6">
      <c r="A55" s="8">
        <v>50901</v>
      </c>
      <c r="B55" s="11" t="s">
        <v>1912</v>
      </c>
      <c r="C55" s="12">
        <v>16823</v>
      </c>
      <c r="D55" s="12">
        <v>4280</v>
      </c>
      <c r="E55" s="12">
        <v>16823</v>
      </c>
      <c r="F55" s="12">
        <v>4280</v>
      </c>
    </row>
    <row r="56" ht="17.25" customHeight="1" spans="1:6">
      <c r="A56" s="8">
        <v>50902</v>
      </c>
      <c r="B56" s="11" t="s">
        <v>1913</v>
      </c>
      <c r="C56" s="12">
        <v>442</v>
      </c>
      <c r="D56" s="12"/>
      <c r="E56" s="12">
        <v>442</v>
      </c>
      <c r="F56" s="12"/>
    </row>
    <row r="57" ht="17.25" customHeight="1" spans="1:6">
      <c r="A57" s="8">
        <v>50903</v>
      </c>
      <c r="B57" s="11" t="s">
        <v>1914</v>
      </c>
      <c r="C57" s="12">
        <v>5552</v>
      </c>
      <c r="D57" s="12">
        <v>2</v>
      </c>
      <c r="E57" s="12">
        <v>5552</v>
      </c>
      <c r="F57" s="12">
        <v>2</v>
      </c>
    </row>
    <row r="58" ht="17.25" customHeight="1" spans="1:6">
      <c r="A58" s="8">
        <v>50905</v>
      </c>
      <c r="B58" s="11" t="s">
        <v>1915</v>
      </c>
      <c r="C58" s="12">
        <v>219</v>
      </c>
      <c r="D58" s="12">
        <v>219</v>
      </c>
      <c r="E58" s="12">
        <v>219</v>
      </c>
      <c r="F58" s="12">
        <v>219</v>
      </c>
    </row>
    <row r="59" ht="17.25" customHeight="1" spans="1:6">
      <c r="A59" s="8">
        <v>50999</v>
      </c>
      <c r="B59" s="11" t="s">
        <v>1916</v>
      </c>
      <c r="C59" s="12">
        <v>16254</v>
      </c>
      <c r="D59" s="12">
        <v>28</v>
      </c>
      <c r="E59" s="12">
        <v>19145</v>
      </c>
      <c r="F59" s="12">
        <v>28</v>
      </c>
    </row>
    <row r="60" ht="17.25" customHeight="1" spans="1:6">
      <c r="A60" s="8">
        <v>510</v>
      </c>
      <c r="B60" s="26" t="s">
        <v>1917</v>
      </c>
      <c r="C60" s="12">
        <v>29631</v>
      </c>
      <c r="D60" s="9">
        <f>SUM(D61:D63)</f>
        <v>0</v>
      </c>
      <c r="E60" s="12">
        <v>31163</v>
      </c>
      <c r="F60" s="9">
        <f>SUM(F61:F63)</f>
        <v>0</v>
      </c>
    </row>
    <row r="61" ht="17.25" customHeight="1" spans="1:6">
      <c r="A61" s="8">
        <v>51002</v>
      </c>
      <c r="B61" s="11" t="s">
        <v>1918</v>
      </c>
      <c r="C61" s="12">
        <v>29631</v>
      </c>
      <c r="D61" s="12"/>
      <c r="E61" s="12">
        <v>31163</v>
      </c>
      <c r="F61" s="12"/>
    </row>
    <row r="62" ht="17.25" customHeight="1" spans="1:6">
      <c r="A62" s="8">
        <v>51003</v>
      </c>
      <c r="B62" s="11" t="s">
        <v>1246</v>
      </c>
      <c r="C62" s="12"/>
      <c r="D62" s="12"/>
      <c r="E62" s="12"/>
      <c r="F62" s="12"/>
    </row>
    <row r="63" ht="17.25" customHeight="1" spans="1:6">
      <c r="A63" s="8">
        <v>51004</v>
      </c>
      <c r="B63" s="11" t="s">
        <v>1919</v>
      </c>
      <c r="C63" s="12"/>
      <c r="D63" s="12"/>
      <c r="E63" s="12"/>
      <c r="F63" s="12"/>
    </row>
    <row r="64" ht="17.25" customHeight="1" spans="1:6">
      <c r="A64" s="8">
        <v>511</v>
      </c>
      <c r="B64" s="26" t="s">
        <v>1920</v>
      </c>
      <c r="C64" s="12">
        <v>3005</v>
      </c>
      <c r="D64" s="9">
        <f>SUM(D65:D68)</f>
        <v>0</v>
      </c>
      <c r="E64" s="12">
        <v>1497</v>
      </c>
      <c r="F64" s="9">
        <f>SUM(F65:F68)</f>
        <v>0</v>
      </c>
    </row>
    <row r="65" ht="17.25" customHeight="1" spans="1:6">
      <c r="A65" s="8">
        <v>51101</v>
      </c>
      <c r="B65" s="11" t="s">
        <v>1921</v>
      </c>
      <c r="C65" s="12">
        <v>3000</v>
      </c>
      <c r="D65" s="12"/>
      <c r="E65" s="12">
        <v>1485</v>
      </c>
      <c r="F65" s="12"/>
    </row>
    <row r="66" ht="17.25" customHeight="1" spans="1:6">
      <c r="A66" s="8">
        <v>51102</v>
      </c>
      <c r="B66" s="11" t="s">
        <v>1922</v>
      </c>
      <c r="C66" s="12"/>
      <c r="D66" s="12"/>
      <c r="E66" s="12"/>
      <c r="F66" s="12"/>
    </row>
    <row r="67" ht="17.25" customHeight="1" spans="1:6">
      <c r="A67" s="8">
        <v>51103</v>
      </c>
      <c r="B67" s="11" t="s">
        <v>1923</v>
      </c>
      <c r="C67" s="12">
        <v>5</v>
      </c>
      <c r="D67" s="12"/>
      <c r="E67" s="12">
        <v>12</v>
      </c>
      <c r="F67" s="12"/>
    </row>
    <row r="68" ht="17.25" customHeight="1" spans="1:6">
      <c r="A68" s="8">
        <v>51104</v>
      </c>
      <c r="B68" s="11" t="s">
        <v>1924</v>
      </c>
      <c r="C68" s="12"/>
      <c r="D68" s="12"/>
      <c r="E68" s="12"/>
      <c r="F68" s="12"/>
    </row>
    <row r="69" ht="17.25" customHeight="1" spans="1:6">
      <c r="A69" s="8">
        <v>514</v>
      </c>
      <c r="B69" s="26" t="s">
        <v>1925</v>
      </c>
      <c r="C69" s="12">
        <v>2600</v>
      </c>
      <c r="D69" s="9">
        <f>SUM(D70:D71)</f>
        <v>0</v>
      </c>
      <c r="E69" s="12"/>
      <c r="F69" s="9">
        <f>SUM(F70:F71)</f>
        <v>0</v>
      </c>
    </row>
    <row r="70" ht="17.25" customHeight="1" spans="1:6">
      <c r="A70" s="8">
        <v>51401</v>
      </c>
      <c r="B70" s="11" t="s">
        <v>1926</v>
      </c>
      <c r="C70" s="12">
        <v>2600</v>
      </c>
      <c r="D70" s="12"/>
      <c r="E70" s="12"/>
      <c r="F70" s="12"/>
    </row>
    <row r="71" ht="17.25" customHeight="1" spans="1:6">
      <c r="A71" s="8">
        <v>51402</v>
      </c>
      <c r="B71" s="11" t="s">
        <v>1927</v>
      </c>
      <c r="C71" s="12"/>
      <c r="D71" s="12"/>
      <c r="E71" s="12"/>
      <c r="F71" s="12"/>
    </row>
    <row r="72" ht="17.25" customHeight="1" spans="1:6">
      <c r="A72" s="8">
        <v>599</v>
      </c>
      <c r="B72" s="26" t="s">
        <v>1928</v>
      </c>
      <c r="C72" s="12">
        <v>8722</v>
      </c>
      <c r="D72" s="9">
        <f>SUM(D73:D77)</f>
        <v>0</v>
      </c>
      <c r="E72" s="12">
        <v>8722</v>
      </c>
      <c r="F72" s="9">
        <f>SUM(F73:F77)</f>
        <v>0</v>
      </c>
    </row>
    <row r="73" ht="17.25" customHeight="1" spans="1:6">
      <c r="A73" s="8">
        <v>59907</v>
      </c>
      <c r="B73" s="11" t="s">
        <v>1929</v>
      </c>
      <c r="C73" s="12"/>
      <c r="D73" s="12"/>
      <c r="E73" s="12"/>
      <c r="F73" s="12"/>
    </row>
    <row r="74" ht="17.25" customHeight="1" spans="1:6">
      <c r="A74" s="8">
        <v>59908</v>
      </c>
      <c r="B74" s="11" t="s">
        <v>1930</v>
      </c>
      <c r="C74" s="12">
        <v>2727</v>
      </c>
      <c r="D74" s="12"/>
      <c r="E74" s="12">
        <v>2727</v>
      </c>
      <c r="F74" s="12"/>
    </row>
    <row r="75" ht="17.25" customHeight="1" spans="1:6">
      <c r="A75" s="8">
        <v>59909</v>
      </c>
      <c r="B75" s="11" t="s">
        <v>1931</v>
      </c>
      <c r="C75" s="12"/>
      <c r="D75" s="12"/>
      <c r="E75" s="12"/>
      <c r="F75" s="12"/>
    </row>
    <row r="76" ht="17.25" customHeight="1" spans="1:6">
      <c r="A76" s="8">
        <v>59910</v>
      </c>
      <c r="B76" s="11" t="s">
        <v>1932</v>
      </c>
      <c r="C76" s="12"/>
      <c r="D76" s="12"/>
      <c r="E76" s="12"/>
      <c r="F76" s="12"/>
    </row>
    <row r="77" ht="17.25" customHeight="1" spans="1:6">
      <c r="A77" s="8">
        <v>59999</v>
      </c>
      <c r="B77" s="11" t="s">
        <v>1708</v>
      </c>
      <c r="C77" s="12">
        <v>5995</v>
      </c>
      <c r="D77" s="12"/>
      <c r="E77" s="12">
        <v>5995</v>
      </c>
      <c r="F77" s="12"/>
    </row>
  </sheetData>
  <sheetProtection autoFilter="0" objects="1"/>
  <mergeCells count="5">
    <mergeCell ref="A1:F1"/>
    <mergeCell ref="C4:D4"/>
    <mergeCell ref="E4:F4"/>
    <mergeCell ref="A4:A5"/>
    <mergeCell ref="B4:B5"/>
  </mergeCells>
  <dataValidations count="1">
    <dataValidation type="decimal" operator="between" allowBlank="1" showInputMessage="1" showErrorMessage="1" sqref="C6:F77">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showGridLines="0" showZeros="0" defaultGridColor="0" colorId="8" workbookViewId="0">
      <selection activeCell="A1" sqref="A1:D1"/>
    </sheetView>
  </sheetViews>
  <sheetFormatPr defaultColWidth="12.125" defaultRowHeight="15.6" customHeight="1" outlineLevelCol="3"/>
  <cols>
    <col min="1" max="1" width="9.25" style="1" customWidth="1"/>
    <col min="2" max="2" width="40.5" style="1" customWidth="1"/>
    <col min="3" max="4" width="20.75" style="1" customWidth="1"/>
  </cols>
  <sheetData>
    <row r="1" ht="42.75" customHeight="1" spans="1:4">
      <c r="A1" s="22" t="str">
        <f>'##BASEINFO'!$B$2&amp;""&amp;'##BASEINFO'!$B$7&amp;"一般公共预算(基本)支出决算经济分类录入表"</f>
        <v>2024年凤翔区一般公共预算(基本)支出决算经济分类录入表</v>
      </c>
      <c r="B1" s="22"/>
      <c r="C1" s="22"/>
      <c r="D1" s="22"/>
    </row>
    <row r="2" ht="17.25" customHeight="1" spans="1:4">
      <c r="A2" s="89"/>
      <c r="B2" s="89"/>
      <c r="C2" s="89"/>
      <c r="D2" s="23" t="s">
        <v>159</v>
      </c>
    </row>
    <row r="3" ht="17.25" customHeight="1" spans="1:4">
      <c r="A3" s="89"/>
      <c r="B3" s="89"/>
      <c r="C3" s="89"/>
      <c r="D3" s="23" t="str">
        <f>"单位："&amp;'##BASEINFO'!$B$19</f>
        <v>单位：万元</v>
      </c>
    </row>
    <row r="4" s="92" customFormat="1" ht="17.25" customHeight="1" spans="1:4">
      <c r="A4" s="24" t="s">
        <v>181</v>
      </c>
      <c r="B4" s="93" t="s">
        <v>182</v>
      </c>
      <c r="C4" s="24" t="s">
        <v>851</v>
      </c>
      <c r="D4" s="24" t="s">
        <v>1869</v>
      </c>
    </row>
    <row r="5" s="92" customFormat="1" ht="35.25" customHeight="1" spans="1:4">
      <c r="A5" s="28"/>
      <c r="B5" s="83"/>
      <c r="C5" s="28"/>
      <c r="D5" s="28"/>
    </row>
    <row r="6" ht="17.25" customHeight="1" spans="1:4">
      <c r="A6" s="8"/>
      <c r="B6" s="5" t="s">
        <v>851</v>
      </c>
      <c r="C6" s="9">
        <f>C7+C12+C23+C31+C38+C42+C45+C49+C54+C60+C64+C69</f>
        <v>337159</v>
      </c>
      <c r="D6" s="9">
        <f>D7+D12+D23+D31+D38+D42+D45+D49+D54+D60+D64+D69</f>
        <v>113682</v>
      </c>
    </row>
    <row r="7" ht="17.25" customHeight="1" spans="1:4">
      <c r="A7" s="8">
        <v>501</v>
      </c>
      <c r="B7" s="42" t="s">
        <v>1870</v>
      </c>
      <c r="C7" s="9">
        <f>SUM(C8:C11)</f>
        <v>78003</v>
      </c>
      <c r="D7" s="9">
        <f>SUM(D8:D11)</f>
        <v>73851</v>
      </c>
    </row>
    <row r="8" ht="17.25" customHeight="1" spans="1:4">
      <c r="A8" s="8">
        <v>50101</v>
      </c>
      <c r="B8" s="8" t="s">
        <v>1871</v>
      </c>
      <c r="C8" s="10">
        <v>45864</v>
      </c>
      <c r="D8" s="10">
        <v>45817</v>
      </c>
    </row>
    <row r="9" ht="17.25" customHeight="1" spans="1:4">
      <c r="A9" s="8">
        <v>50102</v>
      </c>
      <c r="B9" s="8" t="s">
        <v>1872</v>
      </c>
      <c r="C9" s="10">
        <v>12372</v>
      </c>
      <c r="D9" s="10">
        <v>9898</v>
      </c>
    </row>
    <row r="10" ht="17.25" customHeight="1" spans="1:4">
      <c r="A10" s="8">
        <v>50103</v>
      </c>
      <c r="B10" s="8" t="s">
        <v>1873</v>
      </c>
      <c r="C10" s="10">
        <v>3997</v>
      </c>
      <c r="D10" s="10">
        <v>3997</v>
      </c>
    </row>
    <row r="11" ht="17.25" customHeight="1" spans="1:4">
      <c r="A11" s="8">
        <v>50199</v>
      </c>
      <c r="B11" s="8" t="s">
        <v>1874</v>
      </c>
      <c r="C11" s="10">
        <v>15770</v>
      </c>
      <c r="D11" s="10">
        <v>14139</v>
      </c>
    </row>
    <row r="12" ht="17.25" customHeight="1" spans="1:4">
      <c r="A12" s="8">
        <v>502</v>
      </c>
      <c r="B12" s="42" t="s">
        <v>1875</v>
      </c>
      <c r="C12" s="9">
        <f>SUM(C13:C22)</f>
        <v>40629</v>
      </c>
      <c r="D12" s="9">
        <f>SUM(D13:D22)</f>
        <v>1580</v>
      </c>
    </row>
    <row r="13" ht="17.25" customHeight="1" spans="1:4">
      <c r="A13" s="8">
        <v>50201</v>
      </c>
      <c r="B13" s="8" t="s">
        <v>1876</v>
      </c>
      <c r="C13" s="10">
        <v>10072</v>
      </c>
      <c r="D13" s="10">
        <v>1371</v>
      </c>
    </row>
    <row r="14" ht="17.25" customHeight="1" spans="1:4">
      <c r="A14" s="8">
        <v>50202</v>
      </c>
      <c r="B14" s="8" t="s">
        <v>1877</v>
      </c>
      <c r="C14" s="10">
        <v>240</v>
      </c>
      <c r="D14" s="10">
        <v>1</v>
      </c>
    </row>
    <row r="15" ht="17.25" customHeight="1" spans="1:4">
      <c r="A15" s="8">
        <v>50203</v>
      </c>
      <c r="B15" s="8" t="s">
        <v>1878</v>
      </c>
      <c r="C15" s="10">
        <v>127</v>
      </c>
      <c r="D15" s="10">
        <v>1</v>
      </c>
    </row>
    <row r="16" ht="17.25" customHeight="1" spans="1:4">
      <c r="A16" s="8">
        <v>50204</v>
      </c>
      <c r="B16" s="8" t="s">
        <v>1879</v>
      </c>
      <c r="C16" s="10">
        <v>134</v>
      </c>
      <c r="D16" s="10"/>
    </row>
    <row r="17" ht="17.25" customHeight="1" spans="1:4">
      <c r="A17" s="8">
        <v>50205</v>
      </c>
      <c r="B17" s="8" t="s">
        <v>1880</v>
      </c>
      <c r="C17" s="10">
        <v>1593</v>
      </c>
      <c r="D17" s="10">
        <v>25</v>
      </c>
    </row>
    <row r="18" ht="17.25" customHeight="1" spans="1:4">
      <c r="A18" s="8">
        <v>50206</v>
      </c>
      <c r="B18" s="8" t="s">
        <v>1881</v>
      </c>
      <c r="C18" s="10">
        <v>47</v>
      </c>
      <c r="D18" s="10">
        <v>6</v>
      </c>
    </row>
    <row r="19" ht="17.25" customHeight="1" spans="1:4">
      <c r="A19" s="8">
        <v>50207</v>
      </c>
      <c r="B19" s="8" t="s">
        <v>1882</v>
      </c>
      <c r="C19" s="10"/>
      <c r="D19" s="10"/>
    </row>
    <row r="20" ht="17.25" customHeight="1" spans="1:4">
      <c r="A20" s="8">
        <v>50208</v>
      </c>
      <c r="B20" s="8" t="s">
        <v>1883</v>
      </c>
      <c r="C20" s="10">
        <v>251</v>
      </c>
      <c r="D20" s="10">
        <v>168</v>
      </c>
    </row>
    <row r="21" ht="17.25" customHeight="1" spans="1:4">
      <c r="A21" s="8">
        <v>50209</v>
      </c>
      <c r="B21" s="8" t="s">
        <v>1884</v>
      </c>
      <c r="C21" s="10">
        <v>1589</v>
      </c>
      <c r="D21" s="10">
        <v>1</v>
      </c>
    </row>
    <row r="22" ht="17.25" customHeight="1" spans="1:4">
      <c r="A22" s="8">
        <v>50299</v>
      </c>
      <c r="B22" s="8" t="s">
        <v>1885</v>
      </c>
      <c r="C22" s="10">
        <v>26576</v>
      </c>
      <c r="D22" s="10">
        <v>7</v>
      </c>
    </row>
    <row r="23" ht="17.25" customHeight="1" spans="1:4">
      <c r="A23" s="8">
        <v>503</v>
      </c>
      <c r="B23" s="42" t="s">
        <v>1886</v>
      </c>
      <c r="C23" s="9">
        <f>SUM(C24:C30)</f>
        <v>65941</v>
      </c>
      <c r="D23" s="9">
        <f>SUM(D24:D30)</f>
        <v>0</v>
      </c>
    </row>
    <row r="24" ht="17.25" customHeight="1" spans="1:4">
      <c r="A24" s="8">
        <v>50301</v>
      </c>
      <c r="B24" s="8" t="s">
        <v>1887</v>
      </c>
      <c r="C24" s="10">
        <v>237</v>
      </c>
      <c r="D24" s="10"/>
    </row>
    <row r="25" ht="17.25" customHeight="1" spans="1:4">
      <c r="A25" s="8">
        <v>50302</v>
      </c>
      <c r="B25" s="8" t="s">
        <v>1888</v>
      </c>
      <c r="C25" s="10">
        <v>41671</v>
      </c>
      <c r="D25" s="10"/>
    </row>
    <row r="26" ht="17.25" customHeight="1" spans="1:4">
      <c r="A26" s="8">
        <v>50303</v>
      </c>
      <c r="B26" s="8" t="s">
        <v>1889</v>
      </c>
      <c r="C26" s="10">
        <v>33</v>
      </c>
      <c r="D26" s="10"/>
    </row>
    <row r="27" ht="17.25" customHeight="1" spans="1:4">
      <c r="A27" s="8">
        <v>50305</v>
      </c>
      <c r="B27" s="8" t="s">
        <v>1890</v>
      </c>
      <c r="C27" s="10">
        <v>4510</v>
      </c>
      <c r="D27" s="10"/>
    </row>
    <row r="28" ht="17.25" customHeight="1" spans="1:4">
      <c r="A28" s="8">
        <v>50306</v>
      </c>
      <c r="B28" s="8" t="s">
        <v>1891</v>
      </c>
      <c r="C28" s="10">
        <v>1420</v>
      </c>
      <c r="D28" s="10"/>
    </row>
    <row r="29" ht="17.25" customHeight="1" spans="1:4">
      <c r="A29" s="8">
        <v>50307</v>
      </c>
      <c r="B29" s="8" t="s">
        <v>1892</v>
      </c>
      <c r="C29" s="10">
        <v>143</v>
      </c>
      <c r="D29" s="10"/>
    </row>
    <row r="30" ht="17.25" customHeight="1" spans="1:4">
      <c r="A30" s="8">
        <v>50399</v>
      </c>
      <c r="B30" s="8" t="s">
        <v>1893</v>
      </c>
      <c r="C30" s="10">
        <v>17927</v>
      </c>
      <c r="D30" s="10"/>
    </row>
    <row r="31" ht="17.25" customHeight="1" spans="1:4">
      <c r="A31" s="8">
        <v>504</v>
      </c>
      <c r="B31" s="42" t="s">
        <v>1894</v>
      </c>
      <c r="C31" s="9">
        <f>SUM(C32:C37)</f>
        <v>14855</v>
      </c>
      <c r="D31" s="9">
        <f>SUM(D32:D37)</f>
        <v>0</v>
      </c>
    </row>
    <row r="32" ht="17.25" customHeight="1" spans="1:4">
      <c r="A32" s="8">
        <v>50401</v>
      </c>
      <c r="B32" s="8" t="s">
        <v>1887</v>
      </c>
      <c r="C32" s="10">
        <v>300</v>
      </c>
      <c r="D32" s="10"/>
    </row>
    <row r="33" ht="17.25" customHeight="1" spans="1:4">
      <c r="A33" s="8">
        <v>50402</v>
      </c>
      <c r="B33" s="8" t="s">
        <v>1888</v>
      </c>
      <c r="C33" s="10">
        <v>13011</v>
      </c>
      <c r="D33" s="10"/>
    </row>
    <row r="34" ht="17.25" customHeight="1" spans="1:4">
      <c r="A34" s="8">
        <v>50403</v>
      </c>
      <c r="B34" s="8" t="s">
        <v>1889</v>
      </c>
      <c r="C34" s="10"/>
      <c r="D34" s="10"/>
    </row>
    <row r="35" ht="17.25" customHeight="1" spans="1:4">
      <c r="A35" s="8">
        <v>50404</v>
      </c>
      <c r="B35" s="8" t="s">
        <v>1891</v>
      </c>
      <c r="C35" s="10">
        <v>60</v>
      </c>
      <c r="D35" s="10"/>
    </row>
    <row r="36" ht="17.25" customHeight="1" spans="1:4">
      <c r="A36" s="8">
        <v>50405</v>
      </c>
      <c r="B36" s="8" t="s">
        <v>1892</v>
      </c>
      <c r="C36" s="10"/>
      <c r="D36" s="10"/>
    </row>
    <row r="37" ht="17.25" customHeight="1" spans="1:4">
      <c r="A37" s="8">
        <v>50499</v>
      </c>
      <c r="B37" s="8" t="s">
        <v>1893</v>
      </c>
      <c r="C37" s="10">
        <v>1484</v>
      </c>
      <c r="D37" s="10"/>
    </row>
    <row r="38" ht="17.25" customHeight="1" spans="1:4">
      <c r="A38" s="8">
        <v>505</v>
      </c>
      <c r="B38" s="42" t="s">
        <v>1895</v>
      </c>
      <c r="C38" s="9">
        <f>SUM(C39:C41)</f>
        <v>42558</v>
      </c>
      <c r="D38" s="9">
        <f>SUM(D39:D41)</f>
        <v>33722</v>
      </c>
    </row>
    <row r="39" ht="17.25" customHeight="1" spans="1:4">
      <c r="A39" s="8">
        <v>50501</v>
      </c>
      <c r="B39" s="8" t="s">
        <v>1896</v>
      </c>
      <c r="C39" s="10">
        <v>33887</v>
      </c>
      <c r="D39" s="10">
        <v>33466</v>
      </c>
    </row>
    <row r="40" ht="17.25" customHeight="1" spans="1:4">
      <c r="A40" s="8">
        <v>50502</v>
      </c>
      <c r="B40" s="8" t="s">
        <v>1897</v>
      </c>
      <c r="C40" s="10">
        <v>8671</v>
      </c>
      <c r="D40" s="10">
        <v>256</v>
      </c>
    </row>
    <row r="41" ht="17.25" customHeight="1" spans="1:4">
      <c r="A41" s="8">
        <v>50599</v>
      </c>
      <c r="B41" s="8" t="s">
        <v>1898</v>
      </c>
      <c r="C41" s="10"/>
      <c r="D41" s="10"/>
    </row>
    <row r="42" ht="17.25" customHeight="1" spans="1:4">
      <c r="A42" s="8">
        <v>506</v>
      </c>
      <c r="B42" s="42" t="s">
        <v>1899</v>
      </c>
      <c r="C42" s="9">
        <f>SUM(C43:C44)</f>
        <v>1141</v>
      </c>
      <c r="D42" s="9">
        <f>SUM(D43:D44)</f>
        <v>0</v>
      </c>
    </row>
    <row r="43" ht="17.25" customHeight="1" spans="1:4">
      <c r="A43" s="8">
        <v>50601</v>
      </c>
      <c r="B43" s="8" t="s">
        <v>1900</v>
      </c>
      <c r="C43" s="10">
        <v>884</v>
      </c>
      <c r="D43" s="10"/>
    </row>
    <row r="44" ht="17.25" customHeight="1" spans="1:4">
      <c r="A44" s="8">
        <v>50602</v>
      </c>
      <c r="B44" s="8" t="s">
        <v>1901</v>
      </c>
      <c r="C44" s="10">
        <v>257</v>
      </c>
      <c r="D44" s="10"/>
    </row>
    <row r="45" ht="17.25" customHeight="1" spans="1:4">
      <c r="A45" s="8">
        <v>507</v>
      </c>
      <c r="B45" s="42" t="s">
        <v>1902</v>
      </c>
      <c r="C45" s="9">
        <f>SUM(C46:C48)</f>
        <v>10369</v>
      </c>
      <c r="D45" s="9">
        <f>SUM(D46:D48)</f>
        <v>0</v>
      </c>
    </row>
    <row r="46" ht="17.25" customHeight="1" spans="1:4">
      <c r="A46" s="8">
        <v>50701</v>
      </c>
      <c r="B46" s="8" t="s">
        <v>1903</v>
      </c>
      <c r="C46" s="10">
        <v>675</v>
      </c>
      <c r="D46" s="10"/>
    </row>
    <row r="47" ht="17.25" customHeight="1" spans="1:4">
      <c r="A47" s="8">
        <v>50702</v>
      </c>
      <c r="B47" s="8" t="s">
        <v>1904</v>
      </c>
      <c r="C47" s="10">
        <v>179</v>
      </c>
      <c r="D47" s="10"/>
    </row>
    <row r="48" ht="17.25" customHeight="1" spans="1:4">
      <c r="A48" s="8">
        <v>50799</v>
      </c>
      <c r="B48" s="8" t="s">
        <v>1905</v>
      </c>
      <c r="C48" s="10">
        <v>9515</v>
      </c>
      <c r="D48" s="10"/>
    </row>
    <row r="49" ht="17.25" customHeight="1" spans="1:4">
      <c r="A49" s="8">
        <v>508</v>
      </c>
      <c r="B49" s="42" t="s">
        <v>1906</v>
      </c>
      <c r="C49" s="9">
        <f>SUM(C50:C53)</f>
        <v>100</v>
      </c>
      <c r="D49" s="9">
        <f>SUM(D50:D53)</f>
        <v>0</v>
      </c>
    </row>
    <row r="50" ht="17.25" customHeight="1" spans="1:4">
      <c r="A50" s="8">
        <v>50803</v>
      </c>
      <c r="B50" s="8" t="s">
        <v>1907</v>
      </c>
      <c r="C50" s="10"/>
      <c r="D50" s="10"/>
    </row>
    <row r="51" ht="17.25" customHeight="1" spans="1:4">
      <c r="A51" s="8">
        <v>50804</v>
      </c>
      <c r="B51" s="8" t="s">
        <v>1908</v>
      </c>
      <c r="C51" s="10"/>
      <c r="D51" s="10"/>
    </row>
    <row r="52" ht="17.25" customHeight="1" spans="1:4">
      <c r="A52" s="8">
        <v>50805</v>
      </c>
      <c r="B52" s="8" t="s">
        <v>1909</v>
      </c>
      <c r="C52" s="10"/>
      <c r="D52" s="10"/>
    </row>
    <row r="53" ht="17.25" customHeight="1" spans="1:4">
      <c r="A53" s="8">
        <v>50899</v>
      </c>
      <c r="B53" s="8" t="s">
        <v>1910</v>
      </c>
      <c r="C53" s="10">
        <v>100</v>
      </c>
      <c r="D53" s="10"/>
    </row>
    <row r="54" ht="17.25" customHeight="1" spans="1:4">
      <c r="A54" s="8">
        <v>509</v>
      </c>
      <c r="B54" s="42" t="s">
        <v>1911</v>
      </c>
      <c r="C54" s="9">
        <f>SUM(C55:C59)</f>
        <v>42181</v>
      </c>
      <c r="D54" s="9">
        <f>SUM(D55:D59)</f>
        <v>4529</v>
      </c>
    </row>
    <row r="55" ht="17.25" customHeight="1" spans="1:4">
      <c r="A55" s="8">
        <v>50901</v>
      </c>
      <c r="B55" s="8" t="s">
        <v>1912</v>
      </c>
      <c r="C55" s="10">
        <v>16823</v>
      </c>
      <c r="D55" s="10">
        <v>4280</v>
      </c>
    </row>
    <row r="56" ht="17.25" customHeight="1" spans="1:4">
      <c r="A56" s="8">
        <v>50902</v>
      </c>
      <c r="B56" s="8" t="s">
        <v>1913</v>
      </c>
      <c r="C56" s="10">
        <v>442</v>
      </c>
      <c r="D56" s="10"/>
    </row>
    <row r="57" ht="17.25" customHeight="1" spans="1:4">
      <c r="A57" s="8">
        <v>50903</v>
      </c>
      <c r="B57" s="8" t="s">
        <v>1914</v>
      </c>
      <c r="C57" s="10">
        <v>5552</v>
      </c>
      <c r="D57" s="10">
        <v>2</v>
      </c>
    </row>
    <row r="58" ht="17.25" customHeight="1" spans="1:4">
      <c r="A58" s="8">
        <v>50905</v>
      </c>
      <c r="B58" s="8" t="s">
        <v>1915</v>
      </c>
      <c r="C58" s="10">
        <v>219</v>
      </c>
      <c r="D58" s="10">
        <v>219</v>
      </c>
    </row>
    <row r="59" ht="17.25" customHeight="1" spans="1:4">
      <c r="A59" s="8">
        <v>50999</v>
      </c>
      <c r="B59" s="8" t="s">
        <v>1916</v>
      </c>
      <c r="C59" s="10">
        <v>19145</v>
      </c>
      <c r="D59" s="10">
        <v>28</v>
      </c>
    </row>
    <row r="60" ht="17.25" customHeight="1" spans="1:4">
      <c r="A60" s="8">
        <v>510</v>
      </c>
      <c r="B60" s="42" t="s">
        <v>1917</v>
      </c>
      <c r="C60" s="9">
        <f>SUM(C61:C63)</f>
        <v>31163</v>
      </c>
      <c r="D60" s="9">
        <f>SUM(D61:D63)</f>
        <v>0</v>
      </c>
    </row>
    <row r="61" ht="17.25" customHeight="1" spans="1:4">
      <c r="A61" s="8">
        <v>51002</v>
      </c>
      <c r="B61" s="8" t="s">
        <v>1918</v>
      </c>
      <c r="C61" s="10">
        <v>31163</v>
      </c>
      <c r="D61" s="10"/>
    </row>
    <row r="62" ht="17.25" customHeight="1" spans="1:4">
      <c r="A62" s="8">
        <v>51003</v>
      </c>
      <c r="B62" s="8" t="s">
        <v>1246</v>
      </c>
      <c r="C62" s="10"/>
      <c r="D62" s="10"/>
    </row>
    <row r="63" ht="17.25" customHeight="1" spans="1:4">
      <c r="A63" s="8">
        <v>51004</v>
      </c>
      <c r="B63" s="8" t="s">
        <v>1919</v>
      </c>
      <c r="C63" s="10"/>
      <c r="D63" s="10"/>
    </row>
    <row r="64" ht="17.25" customHeight="1" spans="1:4">
      <c r="A64" s="8">
        <v>511</v>
      </c>
      <c r="B64" s="42" t="s">
        <v>1920</v>
      </c>
      <c r="C64" s="9">
        <f>SUM(C65:C68)</f>
        <v>1497</v>
      </c>
      <c r="D64" s="9">
        <f>SUM(D65:D68)</f>
        <v>0</v>
      </c>
    </row>
    <row r="65" ht="17.25" customHeight="1" spans="1:4">
      <c r="A65" s="8">
        <v>51101</v>
      </c>
      <c r="B65" s="8" t="s">
        <v>1921</v>
      </c>
      <c r="C65" s="10">
        <v>1485</v>
      </c>
      <c r="D65" s="10"/>
    </row>
    <row r="66" ht="17.25" customHeight="1" spans="1:4">
      <c r="A66" s="8">
        <v>51102</v>
      </c>
      <c r="B66" s="8" t="s">
        <v>1922</v>
      </c>
      <c r="C66" s="10"/>
      <c r="D66" s="10"/>
    </row>
    <row r="67" ht="17.25" customHeight="1" spans="1:4">
      <c r="A67" s="8">
        <v>51103</v>
      </c>
      <c r="B67" s="8" t="s">
        <v>1923</v>
      </c>
      <c r="C67" s="10">
        <v>12</v>
      </c>
      <c r="D67" s="10"/>
    </row>
    <row r="68" ht="17.25" customHeight="1" spans="1:4">
      <c r="A68" s="8">
        <v>51104</v>
      </c>
      <c r="B68" s="8" t="s">
        <v>1924</v>
      </c>
      <c r="C68" s="10"/>
      <c r="D68" s="10"/>
    </row>
    <row r="69" ht="17.25" customHeight="1" spans="1:4">
      <c r="A69" s="8">
        <v>599</v>
      </c>
      <c r="B69" s="42" t="s">
        <v>1928</v>
      </c>
      <c r="C69" s="9">
        <f>SUM(C70:C74)</f>
        <v>8722</v>
      </c>
      <c r="D69" s="9">
        <f>SUM(D70:D74)</f>
        <v>0</v>
      </c>
    </row>
    <row r="70" ht="17.25" customHeight="1" spans="1:4">
      <c r="A70" s="8">
        <v>59907</v>
      </c>
      <c r="B70" s="8" t="s">
        <v>1929</v>
      </c>
      <c r="C70" s="10"/>
      <c r="D70" s="10"/>
    </row>
    <row r="71" ht="17.25" customHeight="1" spans="1:4">
      <c r="A71" s="8">
        <v>59908</v>
      </c>
      <c r="B71" s="8" t="s">
        <v>1930</v>
      </c>
      <c r="C71" s="10">
        <v>2727</v>
      </c>
      <c r="D71" s="10"/>
    </row>
    <row r="72" ht="17.25" customHeight="1" spans="1:4">
      <c r="A72" s="8">
        <v>59909</v>
      </c>
      <c r="B72" s="8" t="s">
        <v>1931</v>
      </c>
      <c r="C72" s="10"/>
      <c r="D72" s="10"/>
    </row>
    <row r="73" ht="17.25" customHeight="1" spans="1:4">
      <c r="A73" s="8">
        <v>59910</v>
      </c>
      <c r="B73" s="8" t="s">
        <v>1932</v>
      </c>
      <c r="C73" s="10"/>
      <c r="D73" s="10"/>
    </row>
    <row r="74" ht="17.25" customHeight="1" spans="1:4">
      <c r="A74" s="8">
        <v>59999</v>
      </c>
      <c r="B74" s="8" t="s">
        <v>1708</v>
      </c>
      <c r="C74" s="10">
        <v>5995</v>
      </c>
      <c r="D74" s="10"/>
    </row>
  </sheetData>
  <sheetProtection autoFilter="0" objects="1"/>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1"/>
  <sheetViews>
    <sheetView showGridLines="0" showZeros="0" defaultGridColor="0" colorId="8" workbookViewId="0">
      <selection activeCell="A1" sqref="A1:D1"/>
    </sheetView>
  </sheetViews>
  <sheetFormatPr defaultColWidth="12.125" defaultRowHeight="16.9" customHeight="1" outlineLevelCol="3"/>
  <cols>
    <col min="1" max="1" width="58.125" style="1" customWidth="1"/>
    <col min="2" max="2" width="19.5" style="1" customWidth="1"/>
    <col min="3" max="3" width="58.125" style="1" customWidth="1"/>
    <col min="4" max="4" width="19.5" style="1" customWidth="1"/>
  </cols>
  <sheetData>
    <row r="1" ht="33.75" customHeight="1" spans="1:4">
      <c r="A1" s="22" t="str">
        <f>'##BASEINFO'!$B$2&amp;"度"&amp;'##BASEINFO'!$B$7&amp;"一般公共预算转移性收支决算录入表"</f>
        <v>2024年度凤翔区一般公共预算转移性收支决算录入表</v>
      </c>
      <c r="B1" s="22"/>
      <c r="C1" s="22"/>
      <c r="D1" s="22"/>
    </row>
    <row r="2" ht="17.25" customHeight="1" spans="1:4">
      <c r="A2" s="23" t="s">
        <v>160</v>
      </c>
      <c r="B2" s="23"/>
      <c r="C2" s="23"/>
      <c r="D2" s="23"/>
    </row>
    <row r="3" ht="17.25" customHeight="1" spans="1:4">
      <c r="A3" s="23" t="str">
        <f>"单位："&amp;'##BASEINFO'!$B$19</f>
        <v>单位：万元</v>
      </c>
      <c r="B3" s="23"/>
      <c r="C3" s="23"/>
      <c r="D3" s="23"/>
    </row>
    <row r="4" ht="17.25" customHeight="1" spans="1:4">
      <c r="A4" s="5" t="s">
        <v>1933</v>
      </c>
      <c r="B4" s="5" t="s">
        <v>1934</v>
      </c>
      <c r="C4" s="5" t="s">
        <v>1933</v>
      </c>
      <c r="D4" s="5" t="s">
        <v>1934</v>
      </c>
    </row>
    <row r="5" ht="17.25" customHeight="1" spans="1:4">
      <c r="A5" s="26" t="s">
        <v>184</v>
      </c>
      <c r="B5" s="9">
        <f>'L01'!C5</f>
        <v>73058</v>
      </c>
      <c r="C5" s="26" t="s">
        <v>851</v>
      </c>
      <c r="D5" s="9">
        <f>'L02'!C5</f>
        <v>337159</v>
      </c>
    </row>
    <row r="6" ht="17.25" customHeight="1" spans="1:4">
      <c r="A6" s="26" t="s">
        <v>1935</v>
      </c>
      <c r="B6" s="9">
        <f>SUM(B7,B14,B50)</f>
        <v>242465</v>
      </c>
      <c r="C6" s="26" t="s">
        <v>1936</v>
      </c>
      <c r="D6" s="9">
        <f>SUM(D7,D14,D50)</f>
        <v>0</v>
      </c>
    </row>
    <row r="7" ht="17.25" customHeight="1" spans="1:4">
      <c r="A7" s="26" t="s">
        <v>1937</v>
      </c>
      <c r="B7" s="9">
        <f>SUM(B8:B13)</f>
        <v>1675</v>
      </c>
      <c r="C7" s="26" t="s">
        <v>1938</v>
      </c>
      <c r="D7" s="9">
        <f>SUM(D8:D13)</f>
        <v>0</v>
      </c>
    </row>
    <row r="8" ht="17.25" customHeight="1" spans="1:4">
      <c r="A8" s="11" t="s">
        <v>1939</v>
      </c>
      <c r="B8" s="12">
        <v>110</v>
      </c>
      <c r="C8" s="11" t="s">
        <v>1940</v>
      </c>
      <c r="D8" s="12"/>
    </row>
    <row r="9" ht="17.25" customHeight="1" spans="1:4">
      <c r="A9" s="11" t="s">
        <v>1941</v>
      </c>
      <c r="B9" s="12">
        <v>287</v>
      </c>
      <c r="C9" s="11" t="s">
        <v>1942</v>
      </c>
      <c r="D9" s="12"/>
    </row>
    <row r="10" ht="17.25" customHeight="1" spans="1:4">
      <c r="A10" s="11" t="s">
        <v>1943</v>
      </c>
      <c r="B10" s="12">
        <v>1549</v>
      </c>
      <c r="C10" s="11" t="s">
        <v>1944</v>
      </c>
      <c r="D10" s="12"/>
    </row>
    <row r="11" ht="17.25" customHeight="1" spans="1:4">
      <c r="A11" s="11" t="s">
        <v>1945</v>
      </c>
      <c r="B11" s="12">
        <v>2577</v>
      </c>
      <c r="C11" s="11" t="s">
        <v>1946</v>
      </c>
      <c r="D11" s="12"/>
    </row>
    <row r="12" ht="17.25" customHeight="1" spans="1:4">
      <c r="A12" s="11" t="s">
        <v>1947</v>
      </c>
      <c r="B12" s="12">
        <v>-2848</v>
      </c>
      <c r="C12" s="11" t="s">
        <v>1948</v>
      </c>
      <c r="D12" s="12"/>
    </row>
    <row r="13" ht="17.25" customHeight="1" spans="1:4">
      <c r="A13" s="11" t="s">
        <v>1949</v>
      </c>
      <c r="B13" s="12"/>
      <c r="C13" s="11" t="s">
        <v>1950</v>
      </c>
      <c r="D13" s="12"/>
    </row>
    <row r="14" ht="17.25" customHeight="1" spans="1:4">
      <c r="A14" s="26" t="s">
        <v>1951</v>
      </c>
      <c r="B14" s="9">
        <f>SUM(B15:B49)</f>
        <v>207722</v>
      </c>
      <c r="C14" s="26" t="s">
        <v>1952</v>
      </c>
      <c r="D14" s="9">
        <f>SUM(D15:D49)</f>
        <v>0</v>
      </c>
    </row>
    <row r="15" ht="17.25" customHeight="1" spans="1:4">
      <c r="A15" s="11" t="s">
        <v>1953</v>
      </c>
      <c r="B15" s="12"/>
      <c r="C15" s="11" t="s">
        <v>1954</v>
      </c>
      <c r="D15" s="12"/>
    </row>
    <row r="16" ht="17.25" customHeight="1" spans="1:4">
      <c r="A16" s="11" t="s">
        <v>1955</v>
      </c>
      <c r="B16" s="12">
        <v>89230</v>
      </c>
      <c r="C16" s="11" t="s">
        <v>1956</v>
      </c>
      <c r="D16" s="12"/>
    </row>
    <row r="17" ht="17.25" customHeight="1" spans="1:4">
      <c r="A17" s="11" t="s">
        <v>1957</v>
      </c>
      <c r="B17" s="12">
        <v>17115</v>
      </c>
      <c r="C17" s="11" t="s">
        <v>1958</v>
      </c>
      <c r="D17" s="12"/>
    </row>
    <row r="18" ht="17.25" customHeight="1" spans="1:4">
      <c r="A18" s="11" t="s">
        <v>1959</v>
      </c>
      <c r="B18" s="12">
        <v>8767</v>
      </c>
      <c r="C18" s="11" t="s">
        <v>1960</v>
      </c>
      <c r="D18" s="12"/>
    </row>
    <row r="19" ht="17.25" customHeight="1" spans="1:4">
      <c r="A19" s="11" t="s">
        <v>1961</v>
      </c>
      <c r="B19" s="12"/>
      <c r="C19" s="11" t="s">
        <v>1962</v>
      </c>
      <c r="D19" s="12"/>
    </row>
    <row r="20" ht="17.25" customHeight="1" spans="1:4">
      <c r="A20" s="11" t="s">
        <v>1963</v>
      </c>
      <c r="B20" s="12"/>
      <c r="C20" s="11" t="s">
        <v>1964</v>
      </c>
      <c r="D20" s="12"/>
    </row>
    <row r="21" ht="17.25" customHeight="1" spans="1:4">
      <c r="A21" s="11" t="s">
        <v>1965</v>
      </c>
      <c r="B21" s="12">
        <v>1599</v>
      </c>
      <c r="C21" s="11" t="s">
        <v>1966</v>
      </c>
      <c r="D21" s="12"/>
    </row>
    <row r="22" ht="17.25" customHeight="1" spans="1:4">
      <c r="A22" s="11" t="s">
        <v>1967</v>
      </c>
      <c r="B22" s="12"/>
      <c r="C22" s="11" t="s">
        <v>1968</v>
      </c>
      <c r="D22" s="12"/>
    </row>
    <row r="23" ht="17.25" customHeight="1" spans="1:4">
      <c r="A23" s="11" t="s">
        <v>1969</v>
      </c>
      <c r="B23" s="12">
        <v>15488</v>
      </c>
      <c r="C23" s="11" t="s">
        <v>1970</v>
      </c>
      <c r="D23" s="12"/>
    </row>
    <row r="24" ht="17.25" customHeight="1" spans="1:4">
      <c r="A24" s="11" t="s">
        <v>1971</v>
      </c>
      <c r="B24" s="12"/>
      <c r="C24" s="11" t="s">
        <v>1972</v>
      </c>
      <c r="D24" s="12"/>
    </row>
    <row r="25" ht="17.25" customHeight="1" spans="1:4">
      <c r="A25" s="11" t="s">
        <v>1973</v>
      </c>
      <c r="B25" s="12"/>
      <c r="C25" s="11" t="s">
        <v>1974</v>
      </c>
      <c r="D25" s="12"/>
    </row>
    <row r="26" ht="17.25" customHeight="1" spans="1:4">
      <c r="A26" s="11" t="s">
        <v>1975</v>
      </c>
      <c r="B26" s="12"/>
      <c r="C26" s="11" t="s">
        <v>1976</v>
      </c>
      <c r="D26" s="12"/>
    </row>
    <row r="27" ht="17.25" customHeight="1" spans="1:4">
      <c r="A27" s="11" t="s">
        <v>1977</v>
      </c>
      <c r="B27" s="12">
        <v>10450</v>
      </c>
      <c r="C27" s="11" t="s">
        <v>1978</v>
      </c>
      <c r="D27" s="12"/>
    </row>
    <row r="28" ht="17.25" customHeight="1" spans="1:4">
      <c r="A28" s="11" t="s">
        <v>1979</v>
      </c>
      <c r="B28" s="12"/>
      <c r="C28" s="11" t="s">
        <v>1980</v>
      </c>
      <c r="D28" s="12"/>
    </row>
    <row r="29" ht="17.25" customHeight="1" spans="1:4">
      <c r="A29" s="11" t="s">
        <v>1981</v>
      </c>
      <c r="B29" s="12"/>
      <c r="C29" s="11" t="s">
        <v>1982</v>
      </c>
      <c r="D29" s="12"/>
    </row>
    <row r="30" ht="17.25" customHeight="1" spans="1:4">
      <c r="A30" s="11" t="s">
        <v>1983</v>
      </c>
      <c r="B30" s="12"/>
      <c r="C30" s="11" t="s">
        <v>1984</v>
      </c>
      <c r="D30" s="12"/>
    </row>
    <row r="31" ht="17.25" customHeight="1" spans="1:4">
      <c r="A31" s="11" t="s">
        <v>1985</v>
      </c>
      <c r="B31" s="12">
        <v>1197</v>
      </c>
      <c r="C31" s="11" t="s">
        <v>1986</v>
      </c>
      <c r="D31" s="12"/>
    </row>
    <row r="32" ht="17.25" customHeight="1" spans="1:4">
      <c r="A32" s="11" t="s">
        <v>1987</v>
      </c>
      <c r="B32" s="12">
        <v>12532</v>
      </c>
      <c r="C32" s="11" t="s">
        <v>1988</v>
      </c>
      <c r="D32" s="12"/>
    </row>
    <row r="33" ht="17.25" customHeight="1" spans="1:4">
      <c r="A33" s="11" t="s">
        <v>1989</v>
      </c>
      <c r="B33" s="12"/>
      <c r="C33" s="11" t="s">
        <v>1990</v>
      </c>
      <c r="D33" s="12"/>
    </row>
    <row r="34" ht="17.25" customHeight="1" spans="1:4">
      <c r="A34" s="11" t="s">
        <v>1991</v>
      </c>
      <c r="B34" s="12">
        <v>965</v>
      </c>
      <c r="C34" s="11" t="s">
        <v>1992</v>
      </c>
      <c r="D34" s="12"/>
    </row>
    <row r="35" ht="17.25" customHeight="1" spans="1:4">
      <c r="A35" s="11" t="s">
        <v>1993</v>
      </c>
      <c r="B35" s="12">
        <v>19749</v>
      </c>
      <c r="C35" s="11" t="s">
        <v>1994</v>
      </c>
      <c r="D35" s="12"/>
    </row>
    <row r="36" ht="17.25" customHeight="1" spans="1:4">
      <c r="A36" s="11" t="s">
        <v>1995</v>
      </c>
      <c r="B36" s="12">
        <v>7210</v>
      </c>
      <c r="C36" s="11" t="s">
        <v>1996</v>
      </c>
      <c r="D36" s="12"/>
    </row>
    <row r="37" ht="17.25" customHeight="1" spans="1:4">
      <c r="A37" s="11" t="s">
        <v>1997</v>
      </c>
      <c r="B37" s="12">
        <v>247</v>
      </c>
      <c r="C37" s="11" t="s">
        <v>1998</v>
      </c>
      <c r="D37" s="12"/>
    </row>
    <row r="38" ht="17.25" customHeight="1" spans="1:4">
      <c r="A38" s="11" t="s">
        <v>1999</v>
      </c>
      <c r="B38" s="12"/>
      <c r="C38" s="11" t="s">
        <v>2000</v>
      </c>
      <c r="D38" s="12"/>
    </row>
    <row r="39" ht="17.25" customHeight="1" spans="1:4">
      <c r="A39" s="11" t="s">
        <v>2001</v>
      </c>
      <c r="B39" s="12">
        <v>17307</v>
      </c>
      <c r="C39" s="11" t="s">
        <v>2002</v>
      </c>
      <c r="D39" s="12"/>
    </row>
    <row r="40" ht="17.25" customHeight="1" spans="1:4">
      <c r="A40" s="11" t="s">
        <v>2003</v>
      </c>
      <c r="B40" s="12">
        <v>4240</v>
      </c>
      <c r="C40" s="11" t="s">
        <v>2004</v>
      </c>
      <c r="D40" s="12"/>
    </row>
    <row r="41" ht="17.25" customHeight="1" spans="1:4">
      <c r="A41" s="11" t="s">
        <v>2005</v>
      </c>
      <c r="B41" s="12"/>
      <c r="C41" s="11" t="s">
        <v>2006</v>
      </c>
      <c r="D41" s="12"/>
    </row>
    <row r="42" ht="17.25" customHeight="1" spans="1:4">
      <c r="A42" s="11" t="s">
        <v>2007</v>
      </c>
      <c r="B42" s="12"/>
      <c r="C42" s="11" t="s">
        <v>2008</v>
      </c>
      <c r="D42" s="12"/>
    </row>
    <row r="43" ht="17.25" customHeight="1" spans="1:4">
      <c r="A43" s="11" t="s">
        <v>2009</v>
      </c>
      <c r="B43" s="12"/>
      <c r="C43" s="11" t="s">
        <v>2010</v>
      </c>
      <c r="D43" s="12"/>
    </row>
    <row r="44" ht="17.25" customHeight="1" spans="1:4">
      <c r="A44" s="11" t="s">
        <v>2011</v>
      </c>
      <c r="B44" s="12"/>
      <c r="C44" s="11" t="s">
        <v>2012</v>
      </c>
      <c r="D44" s="12"/>
    </row>
    <row r="45" ht="17.25" customHeight="1" spans="1:4">
      <c r="A45" s="11" t="s">
        <v>2013</v>
      </c>
      <c r="B45" s="12">
        <v>750</v>
      </c>
      <c r="C45" s="11" t="s">
        <v>2014</v>
      </c>
      <c r="D45" s="12"/>
    </row>
    <row r="46" ht="17.25" customHeight="1" spans="1:4">
      <c r="A46" s="11" t="s">
        <v>2015</v>
      </c>
      <c r="B46" s="12"/>
      <c r="C46" s="11" t="s">
        <v>2016</v>
      </c>
      <c r="D46" s="12"/>
    </row>
    <row r="47" ht="17.25" customHeight="1" spans="1:4">
      <c r="A47" s="11" t="s">
        <v>2017</v>
      </c>
      <c r="B47" s="12">
        <v>876</v>
      </c>
      <c r="C47" s="11" t="s">
        <v>2018</v>
      </c>
      <c r="D47" s="12"/>
    </row>
    <row r="48" ht="17.25" customHeight="1" spans="1:4">
      <c r="A48" s="11" t="s">
        <v>2019</v>
      </c>
      <c r="B48" s="12"/>
      <c r="C48" s="11" t="s">
        <v>2020</v>
      </c>
      <c r="D48" s="12"/>
    </row>
    <row r="49" ht="17.25" customHeight="1" spans="1:4">
      <c r="A49" s="11" t="s">
        <v>2021</v>
      </c>
      <c r="B49" s="12"/>
      <c r="C49" s="11" t="s">
        <v>2022</v>
      </c>
      <c r="D49" s="12"/>
    </row>
    <row r="50" ht="17.25" customHeight="1" spans="1:4">
      <c r="A50" s="26" t="s">
        <v>2023</v>
      </c>
      <c r="B50" s="9">
        <f>SUM(B51:B71)</f>
        <v>33068</v>
      </c>
      <c r="C50" s="26" t="s">
        <v>2024</v>
      </c>
      <c r="D50" s="9">
        <f>SUM(D51:D71)</f>
        <v>0</v>
      </c>
    </row>
    <row r="51" ht="17.25" customHeight="1" spans="1:4">
      <c r="A51" s="11" t="s">
        <v>2025</v>
      </c>
      <c r="B51" s="12">
        <v>524</v>
      </c>
      <c r="C51" s="11" t="s">
        <v>2025</v>
      </c>
      <c r="D51" s="12"/>
    </row>
    <row r="52" ht="17.25" customHeight="1" spans="1:4">
      <c r="A52" s="11" t="s">
        <v>2026</v>
      </c>
      <c r="B52" s="12"/>
      <c r="C52" s="11" t="s">
        <v>2026</v>
      </c>
      <c r="D52" s="12"/>
    </row>
    <row r="53" ht="17.25" customHeight="1" spans="1:4">
      <c r="A53" s="11" t="s">
        <v>2027</v>
      </c>
      <c r="B53" s="12"/>
      <c r="C53" s="11" t="s">
        <v>2027</v>
      </c>
      <c r="D53" s="12"/>
    </row>
    <row r="54" ht="17.25" customHeight="1" spans="1:4">
      <c r="A54" s="11" t="s">
        <v>2028</v>
      </c>
      <c r="B54" s="12"/>
      <c r="C54" s="11" t="s">
        <v>2028</v>
      </c>
      <c r="D54" s="12"/>
    </row>
    <row r="55" ht="17.25" customHeight="1" spans="1:4">
      <c r="A55" s="11" t="s">
        <v>2029</v>
      </c>
      <c r="B55" s="12">
        <v>399</v>
      </c>
      <c r="C55" s="11" t="s">
        <v>2029</v>
      </c>
      <c r="D55" s="12"/>
    </row>
    <row r="56" ht="17.25" customHeight="1" spans="1:4">
      <c r="A56" s="11" t="s">
        <v>2030</v>
      </c>
      <c r="B56" s="12"/>
      <c r="C56" s="11" t="s">
        <v>2030</v>
      </c>
      <c r="D56" s="12"/>
    </row>
    <row r="57" ht="17.25" customHeight="1" spans="1:4">
      <c r="A57" s="11" t="s">
        <v>2031</v>
      </c>
      <c r="B57" s="12"/>
      <c r="C57" s="11" t="s">
        <v>2031</v>
      </c>
      <c r="D57" s="12"/>
    </row>
    <row r="58" ht="17.25" customHeight="1" spans="1:4">
      <c r="A58" s="11" t="s">
        <v>2032</v>
      </c>
      <c r="B58" s="12">
        <v>684</v>
      </c>
      <c r="C58" s="11" t="s">
        <v>2032</v>
      </c>
      <c r="D58" s="12"/>
    </row>
    <row r="59" ht="17.25" customHeight="1" spans="1:4">
      <c r="A59" s="11" t="s">
        <v>2033</v>
      </c>
      <c r="B59" s="12">
        <v>1884</v>
      </c>
      <c r="C59" s="11" t="s">
        <v>2033</v>
      </c>
      <c r="D59" s="12"/>
    </row>
    <row r="60" ht="17.25" customHeight="1" spans="1:4">
      <c r="A60" s="11" t="s">
        <v>2034</v>
      </c>
      <c r="B60" s="12">
        <v>4113</v>
      </c>
      <c r="C60" s="11" t="s">
        <v>2034</v>
      </c>
      <c r="D60" s="12"/>
    </row>
    <row r="61" ht="17.25" customHeight="1" spans="1:4">
      <c r="A61" s="11" t="s">
        <v>2035</v>
      </c>
      <c r="B61" s="12">
        <v>6129</v>
      </c>
      <c r="C61" s="11" t="s">
        <v>2035</v>
      </c>
      <c r="D61" s="12"/>
    </row>
    <row r="62" ht="17.25" customHeight="1" spans="1:4">
      <c r="A62" s="11" t="s">
        <v>2036</v>
      </c>
      <c r="B62" s="12">
        <v>7227</v>
      </c>
      <c r="C62" s="11" t="s">
        <v>2036</v>
      </c>
      <c r="D62" s="12"/>
    </row>
    <row r="63" ht="17.25" customHeight="1" spans="1:4">
      <c r="A63" s="11" t="s">
        <v>2037</v>
      </c>
      <c r="B63" s="12"/>
      <c r="C63" s="11" t="s">
        <v>2037</v>
      </c>
      <c r="D63" s="12"/>
    </row>
    <row r="64" ht="17.25" customHeight="1" spans="1:4">
      <c r="A64" s="11" t="s">
        <v>2038</v>
      </c>
      <c r="B64" s="12">
        <v>2180</v>
      </c>
      <c r="C64" s="11" t="s">
        <v>2038</v>
      </c>
      <c r="D64" s="12"/>
    </row>
    <row r="65" ht="17.25" customHeight="1" spans="1:4">
      <c r="A65" s="11" t="s">
        <v>2039</v>
      </c>
      <c r="B65" s="12">
        <v>757</v>
      </c>
      <c r="C65" s="11" t="s">
        <v>2039</v>
      </c>
      <c r="D65" s="12"/>
    </row>
    <row r="66" ht="17.25" customHeight="1" spans="1:4">
      <c r="A66" s="11" t="s">
        <v>2040</v>
      </c>
      <c r="B66" s="12"/>
      <c r="C66" s="11" t="s">
        <v>2040</v>
      </c>
      <c r="D66" s="12"/>
    </row>
    <row r="67" ht="17.25" customHeight="1" spans="1:4">
      <c r="A67" s="18" t="s">
        <v>2041</v>
      </c>
      <c r="B67" s="12">
        <v>6030</v>
      </c>
      <c r="C67" s="29" t="s">
        <v>2041</v>
      </c>
      <c r="D67" s="12"/>
    </row>
    <row r="68" ht="17.25" customHeight="1" spans="1:4">
      <c r="A68" s="11" t="s">
        <v>2042</v>
      </c>
      <c r="B68" s="12">
        <v>2350</v>
      </c>
      <c r="C68" s="11" t="s">
        <v>2042</v>
      </c>
      <c r="D68" s="12"/>
    </row>
    <row r="69" ht="17.25" customHeight="1" spans="1:4">
      <c r="A69" s="11" t="s">
        <v>2043</v>
      </c>
      <c r="B69" s="12">
        <v>441</v>
      </c>
      <c r="C69" s="11" t="s">
        <v>2043</v>
      </c>
      <c r="D69" s="12"/>
    </row>
    <row r="70" ht="17.25" customHeight="1" spans="1:4">
      <c r="A70" s="11" t="s">
        <v>2044</v>
      </c>
      <c r="B70" s="12">
        <v>322</v>
      </c>
      <c r="C70" s="11" t="s">
        <v>2044</v>
      </c>
      <c r="D70" s="12"/>
    </row>
    <row r="71" ht="17.25" customHeight="1" spans="1:4">
      <c r="A71" s="11" t="s">
        <v>2045</v>
      </c>
      <c r="B71" s="12">
        <v>28</v>
      </c>
      <c r="C71" s="11" t="s">
        <v>1011</v>
      </c>
      <c r="D71" s="12"/>
    </row>
    <row r="72" ht="17.25" customHeight="1" spans="1:4">
      <c r="A72" s="26" t="s">
        <v>2046</v>
      </c>
      <c r="B72" s="9">
        <f>SUM(B73:B74)</f>
        <v>0</v>
      </c>
      <c r="C72" s="26" t="s">
        <v>2047</v>
      </c>
      <c r="D72" s="9">
        <f>SUM(D73:D74)</f>
        <v>12665</v>
      </c>
    </row>
    <row r="73" ht="17.25" customHeight="1" spans="1:4">
      <c r="A73" s="11" t="s">
        <v>2048</v>
      </c>
      <c r="B73" s="12"/>
      <c r="C73" s="11" t="s">
        <v>2049</v>
      </c>
      <c r="D73" s="12"/>
    </row>
    <row r="74" ht="17.25" customHeight="1" spans="1:4">
      <c r="A74" s="11" t="s">
        <v>2050</v>
      </c>
      <c r="B74" s="12"/>
      <c r="C74" s="11" t="s">
        <v>2051</v>
      </c>
      <c r="D74" s="12">
        <v>12665</v>
      </c>
    </row>
    <row r="75" ht="17.25" customHeight="1" spans="1:4">
      <c r="A75" s="26" t="s">
        <v>2052</v>
      </c>
      <c r="B75" s="19"/>
      <c r="C75" s="11"/>
      <c r="D75" s="25"/>
    </row>
    <row r="76" ht="17.25" customHeight="1" spans="1:4">
      <c r="A76" s="26" t="s">
        <v>2053</v>
      </c>
      <c r="B76" s="19">
        <v>26807</v>
      </c>
      <c r="C76" s="11"/>
      <c r="D76" s="25"/>
    </row>
    <row r="77" ht="17.25" customHeight="1" spans="1:4">
      <c r="A77" s="26" t="s">
        <v>2054</v>
      </c>
      <c r="B77" s="9">
        <f>SUM(B78:B80)</f>
        <v>0</v>
      </c>
      <c r="C77" s="35" t="s">
        <v>2055</v>
      </c>
      <c r="D77" s="9">
        <f>SUM(D78:D80)</f>
        <v>2477</v>
      </c>
    </row>
    <row r="78" ht="17.25" customHeight="1" spans="1:4">
      <c r="A78" s="11" t="s">
        <v>2056</v>
      </c>
      <c r="B78" s="10"/>
      <c r="C78" s="75" t="s">
        <v>2057</v>
      </c>
      <c r="D78" s="10"/>
    </row>
    <row r="79" ht="17.25" customHeight="1" spans="1:4">
      <c r="A79" s="11" t="s">
        <v>2058</v>
      </c>
      <c r="B79" s="10"/>
      <c r="C79" s="36" t="s">
        <v>2059</v>
      </c>
      <c r="D79" s="20"/>
    </row>
    <row r="80" ht="17.25" customHeight="1" spans="1:4">
      <c r="A80" s="11" t="s">
        <v>2060</v>
      </c>
      <c r="B80" s="10"/>
      <c r="C80" s="36" t="s">
        <v>2061</v>
      </c>
      <c r="D80" s="10">
        <v>2477</v>
      </c>
    </row>
    <row r="81" ht="17.25" customHeight="1" spans="1:4">
      <c r="A81" s="26" t="s">
        <v>2062</v>
      </c>
      <c r="B81" s="9">
        <f>B82</f>
        <v>0</v>
      </c>
      <c r="C81" s="26" t="s">
        <v>2063</v>
      </c>
      <c r="D81" s="9">
        <f>D82</f>
        <v>590</v>
      </c>
    </row>
    <row r="82" ht="17.25" customHeight="1" spans="1:4">
      <c r="A82" s="26" t="s">
        <v>2064</v>
      </c>
      <c r="B82" s="9">
        <f>B83</f>
        <v>0</v>
      </c>
      <c r="C82" s="26" t="s">
        <v>2065</v>
      </c>
      <c r="D82" s="9">
        <f>SUM(D83:D86)</f>
        <v>590</v>
      </c>
    </row>
    <row r="83" ht="17.25" customHeight="1" spans="1:4">
      <c r="A83" s="26" t="s">
        <v>2066</v>
      </c>
      <c r="B83" s="9">
        <f>SUM(B84:B87)</f>
        <v>0</v>
      </c>
      <c r="C83" s="11" t="s">
        <v>2067</v>
      </c>
      <c r="D83" s="10">
        <v>590</v>
      </c>
    </row>
    <row r="84" ht="17.25" customHeight="1" spans="1:4">
      <c r="A84" s="11" t="s">
        <v>2068</v>
      </c>
      <c r="B84" s="10"/>
      <c r="C84" s="11" t="s">
        <v>2069</v>
      </c>
      <c r="D84" s="10"/>
    </row>
    <row r="85" ht="17.25" customHeight="1" spans="1:4">
      <c r="A85" s="11" t="s">
        <v>2070</v>
      </c>
      <c r="B85" s="10"/>
      <c r="C85" s="11" t="s">
        <v>2071</v>
      </c>
      <c r="D85" s="10"/>
    </row>
    <row r="86" ht="17.25" customHeight="1" spans="1:4">
      <c r="A86" s="11" t="s">
        <v>2072</v>
      </c>
      <c r="B86" s="10"/>
      <c r="C86" s="11" t="s">
        <v>2073</v>
      </c>
      <c r="D86" s="10"/>
    </row>
    <row r="87" ht="17.25" customHeight="1" spans="1:4">
      <c r="A87" s="11" t="s">
        <v>2074</v>
      </c>
      <c r="B87" s="10"/>
      <c r="C87" s="11"/>
      <c r="D87" s="25"/>
    </row>
    <row r="88" ht="17.25" customHeight="1" spans="1:4">
      <c r="A88" s="26" t="s">
        <v>2075</v>
      </c>
      <c r="B88" s="9">
        <f>B89</f>
        <v>16340</v>
      </c>
      <c r="C88" s="26" t="s">
        <v>2076</v>
      </c>
      <c r="D88" s="9">
        <f>SUM(D89:D92)</f>
        <v>0</v>
      </c>
    </row>
    <row r="89" ht="17.25" customHeight="1" spans="1:4">
      <c r="A89" s="26" t="s">
        <v>2077</v>
      </c>
      <c r="B89" s="9">
        <f>SUM(B90:B93)</f>
        <v>16340</v>
      </c>
      <c r="C89" s="11" t="s">
        <v>2078</v>
      </c>
      <c r="D89" s="12"/>
    </row>
    <row r="90" ht="17.25" customHeight="1" spans="1:4">
      <c r="A90" s="11" t="s">
        <v>2079</v>
      </c>
      <c r="B90" s="12">
        <v>11100</v>
      </c>
      <c r="C90" s="11" t="s">
        <v>2080</v>
      </c>
      <c r="D90" s="12"/>
    </row>
    <row r="91" ht="17.25" customHeight="1" spans="1:4">
      <c r="A91" s="11" t="s">
        <v>2081</v>
      </c>
      <c r="B91" s="12">
        <v>5240</v>
      </c>
      <c r="C91" s="11" t="s">
        <v>2082</v>
      </c>
      <c r="D91" s="12"/>
    </row>
    <row r="92" ht="17.25" customHeight="1" spans="1:4">
      <c r="A92" s="11" t="s">
        <v>2083</v>
      </c>
      <c r="B92" s="12"/>
      <c r="C92" s="11" t="s">
        <v>2084</v>
      </c>
      <c r="D92" s="12"/>
    </row>
    <row r="93" ht="17.25" customHeight="1" spans="1:4">
      <c r="A93" s="11" t="s">
        <v>2085</v>
      </c>
      <c r="B93" s="12"/>
      <c r="C93" s="11"/>
      <c r="D93" s="72"/>
    </row>
    <row r="94" ht="17.25" customHeight="1" spans="1:4">
      <c r="A94" s="26" t="s">
        <v>2086</v>
      </c>
      <c r="B94" s="12"/>
      <c r="C94" s="26" t="s">
        <v>2087</v>
      </c>
      <c r="D94" s="10"/>
    </row>
    <row r="95" ht="17.25" customHeight="1" spans="1:4">
      <c r="A95" s="26" t="s">
        <v>2088</v>
      </c>
      <c r="B95" s="19"/>
      <c r="C95" s="26" t="s">
        <v>2089</v>
      </c>
      <c r="D95" s="10"/>
    </row>
    <row r="96" ht="17.25" customHeight="1" spans="1:4">
      <c r="A96" s="26" t="s">
        <v>2090</v>
      </c>
      <c r="B96" s="12"/>
      <c r="C96" s="26" t="s">
        <v>2091</v>
      </c>
      <c r="D96" s="10"/>
    </row>
    <row r="97" ht="17.25" customHeight="1" spans="1:4">
      <c r="A97" s="26" t="s">
        <v>2092</v>
      </c>
      <c r="B97" s="10"/>
      <c r="C97" s="26" t="s">
        <v>2093</v>
      </c>
      <c r="D97" s="10"/>
    </row>
    <row r="98" ht="17.25" customHeight="1" spans="1:4">
      <c r="A98" s="26" t="s">
        <v>2094</v>
      </c>
      <c r="B98" s="9">
        <f>SUM(B99,B103,B107,B111)</f>
        <v>0</v>
      </c>
      <c r="C98" s="26" t="s">
        <v>2095</v>
      </c>
      <c r="D98" s="9">
        <f>SUM(D99,D103,D107,D111)</f>
        <v>0</v>
      </c>
    </row>
    <row r="99" ht="17.25" customHeight="1" spans="1:4">
      <c r="A99" s="26" t="s">
        <v>2096</v>
      </c>
      <c r="B99" s="9">
        <f>SUM(B100:B102)</f>
        <v>0</v>
      </c>
      <c r="C99" s="26" t="s">
        <v>2097</v>
      </c>
      <c r="D99" s="9">
        <f>SUM(D100:D102)</f>
        <v>0</v>
      </c>
    </row>
    <row r="100" ht="17.25" customHeight="1" spans="1:4">
      <c r="A100" s="11" t="s">
        <v>2098</v>
      </c>
      <c r="B100" s="10"/>
      <c r="C100" s="11" t="s">
        <v>2099</v>
      </c>
      <c r="D100" s="10"/>
    </row>
    <row r="101" ht="17.25" customHeight="1" spans="1:4">
      <c r="A101" s="11" t="s">
        <v>2100</v>
      </c>
      <c r="B101" s="12"/>
      <c r="C101" s="11" t="s">
        <v>2101</v>
      </c>
      <c r="D101" s="12"/>
    </row>
    <row r="102" ht="17.25" customHeight="1" spans="1:4">
      <c r="A102" s="11" t="s">
        <v>2102</v>
      </c>
      <c r="B102" s="12"/>
      <c r="C102" s="11" t="s">
        <v>2103</v>
      </c>
      <c r="D102" s="12"/>
    </row>
    <row r="103" ht="17.25" customHeight="1" spans="1:4">
      <c r="A103" s="26" t="s">
        <v>2104</v>
      </c>
      <c r="B103" s="9">
        <f>SUM(B104:B106)</f>
        <v>0</v>
      </c>
      <c r="C103" s="26" t="s">
        <v>2105</v>
      </c>
      <c r="D103" s="9">
        <f>SUM(D104:D106)</f>
        <v>0</v>
      </c>
    </row>
    <row r="104" ht="17.25" customHeight="1" spans="1:4">
      <c r="A104" s="11" t="s">
        <v>2106</v>
      </c>
      <c r="B104" s="10"/>
      <c r="C104" s="11" t="s">
        <v>2107</v>
      </c>
      <c r="D104" s="10"/>
    </row>
    <row r="105" ht="17.25" customHeight="1" spans="1:4">
      <c r="A105" s="11" t="s">
        <v>2108</v>
      </c>
      <c r="B105" s="12"/>
      <c r="C105" s="11" t="s">
        <v>2109</v>
      </c>
      <c r="D105" s="12"/>
    </row>
    <row r="106" ht="17.25" customHeight="1" spans="1:4">
      <c r="A106" s="11" t="s">
        <v>2110</v>
      </c>
      <c r="B106" s="12"/>
      <c r="C106" s="11" t="s">
        <v>2111</v>
      </c>
      <c r="D106" s="12"/>
    </row>
    <row r="107" ht="17.25" customHeight="1" spans="1:4">
      <c r="A107" s="26" t="s">
        <v>2112</v>
      </c>
      <c r="B107" s="9">
        <f>SUM(B108:B110)</f>
        <v>0</v>
      </c>
      <c r="C107" s="26" t="s">
        <v>2113</v>
      </c>
      <c r="D107" s="9">
        <f>SUM(D108:D110)</f>
        <v>0</v>
      </c>
    </row>
    <row r="108" ht="17.25" customHeight="1" spans="1:4">
      <c r="A108" s="11" t="s">
        <v>2114</v>
      </c>
      <c r="B108" s="10"/>
      <c r="C108" s="11" t="s">
        <v>2115</v>
      </c>
      <c r="D108" s="10"/>
    </row>
    <row r="109" ht="17.25" customHeight="1" spans="1:4">
      <c r="A109" s="11" t="s">
        <v>2116</v>
      </c>
      <c r="B109" s="12"/>
      <c r="C109" s="11" t="s">
        <v>2117</v>
      </c>
      <c r="D109" s="12"/>
    </row>
    <row r="110" ht="17.25" customHeight="1" spans="1:4">
      <c r="A110" s="11" t="s">
        <v>2118</v>
      </c>
      <c r="B110" s="12"/>
      <c r="C110" s="11" t="s">
        <v>2119</v>
      </c>
      <c r="D110" s="12"/>
    </row>
    <row r="111" ht="17.25" customHeight="1" spans="1:4">
      <c r="A111" s="26" t="s">
        <v>2120</v>
      </c>
      <c r="B111" s="9">
        <f>SUM(B112:B114)</f>
        <v>0</v>
      </c>
      <c r="C111" s="26" t="s">
        <v>2121</v>
      </c>
      <c r="D111" s="9">
        <f>SUM(D112:D114)</f>
        <v>0</v>
      </c>
    </row>
    <row r="112" ht="17.25" customHeight="1" spans="1:4">
      <c r="A112" s="11" t="s">
        <v>2122</v>
      </c>
      <c r="B112" s="10"/>
      <c r="C112" s="11" t="s">
        <v>2123</v>
      </c>
      <c r="D112" s="10"/>
    </row>
    <row r="113" ht="17.25" customHeight="1" spans="1:4">
      <c r="A113" s="11" t="s">
        <v>2124</v>
      </c>
      <c r="B113" s="12"/>
      <c r="C113" s="11" t="s">
        <v>2125</v>
      </c>
      <c r="D113" s="12"/>
    </row>
    <row r="114" ht="17.25" customHeight="1" spans="1:4">
      <c r="A114" s="11" t="s">
        <v>2126</v>
      </c>
      <c r="B114" s="12"/>
      <c r="C114" s="11" t="s">
        <v>2127</v>
      </c>
      <c r="D114" s="12"/>
    </row>
    <row r="115" ht="17.25" customHeight="1" spans="1:4">
      <c r="A115" s="26" t="s">
        <v>2128</v>
      </c>
      <c r="B115" s="12"/>
      <c r="C115" s="26" t="s">
        <v>2129</v>
      </c>
      <c r="D115" s="12"/>
    </row>
    <row r="116" ht="17.25" customHeight="1" spans="1:4">
      <c r="A116" s="26" t="s">
        <v>2130</v>
      </c>
      <c r="B116" s="12"/>
      <c r="C116" s="26" t="s">
        <v>2131</v>
      </c>
      <c r="D116" s="12"/>
    </row>
    <row r="117" ht="17.25" customHeight="1" spans="1:4">
      <c r="A117" s="11"/>
      <c r="B117" s="25"/>
      <c r="C117" s="26" t="s">
        <v>2132</v>
      </c>
      <c r="D117" s="10"/>
    </row>
    <row r="118" ht="17.25" customHeight="1" spans="1:4">
      <c r="A118" s="11"/>
      <c r="B118" s="25"/>
      <c r="C118" s="26" t="s">
        <v>2133</v>
      </c>
      <c r="D118" s="9">
        <f>B121-D5-D6-D72-D77-D81-D88-D94-D95-D96-D97-D98-D115-D116-D117</f>
        <v>5779</v>
      </c>
    </row>
    <row r="119" ht="17.25" customHeight="1" spans="1:4">
      <c r="A119" s="11"/>
      <c r="B119" s="25"/>
      <c r="C119" s="26" t="s">
        <v>2134</v>
      </c>
      <c r="D119" s="10">
        <v>5779</v>
      </c>
    </row>
    <row r="120" ht="17.25" customHeight="1" spans="1:4">
      <c r="A120" s="11"/>
      <c r="B120" s="25"/>
      <c r="C120" s="26" t="s">
        <v>2135</v>
      </c>
      <c r="D120" s="9">
        <f>D118-D119</f>
        <v>0</v>
      </c>
    </row>
    <row r="121" ht="17.25" customHeight="1" spans="1:4">
      <c r="A121" s="5" t="s">
        <v>2136</v>
      </c>
      <c r="B121" s="9">
        <f>SUM(B5:B6,B72,B75:B77,B81,B88,B94:B98,B115:B116)</f>
        <v>358670</v>
      </c>
      <c r="C121" s="5" t="s">
        <v>2137</v>
      </c>
      <c r="D121" s="9">
        <f>SUM(D5:D6,D72,D77,D81,D88,D94:D98,D115:D118)</f>
        <v>358670</v>
      </c>
    </row>
  </sheetData>
  <sheetProtection autoFilter="0" objects="1"/>
  <mergeCells count="3">
    <mergeCell ref="A1:D1"/>
    <mergeCell ref="A2:D2"/>
    <mergeCell ref="A3:D3"/>
  </mergeCells>
  <dataValidations count="1">
    <dataValidation type="decimal" operator="between" allowBlank="1" showInputMessage="1" showErrorMessage="1" sqref="B121 B5:B116 D5:D74 D77:D86 D88:D92 D94:D121">
      <formula1>-99999999999999</formula1>
      <formula2>99999999999999</formula2>
    </dataValidation>
  </dataValidations>
  <printOptions gridLines="1"/>
  <pageMargins left="0.75" right="0.75" top="1" bottom="1" header="0" footer="0"/>
  <pageSetup paperSize="1" orientation="portrait"/>
  <headerFooter>
    <oddHeader>&amp;C&amp;A</oddHeader>
    <oddFooter>&amp;CPage &amp;P</oddFooter>
    <evenHeader>&amp;C&amp;A</evenHeader>
    <evenFooter>&amp;CPage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##BASEINFO</vt:lpstr>
      <vt:lpstr>IB</vt:lpstr>
      <vt:lpstr>ML</vt:lpstr>
      <vt:lpstr>sheet1</vt:lpstr>
      <vt:lpstr>L01</vt:lpstr>
      <vt:lpstr>L02</vt:lpstr>
      <vt:lpstr>L03</vt:lpstr>
      <vt:lpstr>L04</vt:lpstr>
      <vt:lpstr>L05</vt:lpstr>
      <vt:lpstr>L06</vt:lpstr>
      <vt:lpstr>L07</vt:lpstr>
      <vt:lpstr>sheet2</vt:lpstr>
      <vt:lpstr>L08</vt:lpstr>
      <vt:lpstr>L09</vt:lpstr>
      <vt:lpstr>L10</vt:lpstr>
      <vt:lpstr>L11</vt:lpstr>
      <vt:lpstr>L12</vt:lpstr>
      <vt:lpstr>L13</vt:lpstr>
      <vt:lpstr>sheet3</vt:lpstr>
      <vt:lpstr>L14</vt:lpstr>
      <vt:lpstr>L15</vt:lpstr>
      <vt:lpstr>sheet4</vt:lpstr>
      <vt:lpstr>L16</vt:lpstr>
      <vt:lpstr>L17</vt:lpstr>
      <vt:lpstr>L18</vt:lpstr>
      <vt:lpstr>sheet5</vt:lpstr>
      <vt:lpstr>L19</vt:lpstr>
      <vt:lpstr>L20</vt:lpstr>
      <vt:lpstr>L21</vt:lpstr>
      <vt:lpstr>L22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我也不知道要取个啥名字</cp:lastModifiedBy>
  <dcterms:created xsi:type="dcterms:W3CDTF">2024-12-02T07:58:00Z</dcterms:created>
  <dcterms:modified xsi:type="dcterms:W3CDTF">2025-11-26T07:52:47Z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05A6C9E6049F46B18317433D4CA37579_13</vt:lpwstr>
  </property>
  <property fmtid="{D5CDD505-2E9C-101B-9397-08002B2CF9AE}" pid="3" name="KSOProductBuildVer">
    <vt:lpwstr>2052-12.1.0.23542</vt:lpwstr>
  </property>
</Properties>
</file>