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Sheet1!$B$1:$H$75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<sst xmlns="http://schemas.openxmlformats.org/spreadsheetml/2006/main" count="138" uniqueCount="136">
  <si>
    <t>2024年部门预算调整汇总表</t>
  </si>
  <si>
    <t>制表：财政局</t>
  </si>
  <si>
    <t>单位</t>
  </si>
  <si>
    <t>调增预算总额</t>
  </si>
  <si>
    <t>其中：</t>
  </si>
  <si>
    <t>调减预算总额</t>
  </si>
  <si>
    <t>本次净增</t>
  </si>
  <si>
    <t>人员经费</t>
  </si>
  <si>
    <t>公用经费</t>
  </si>
  <si>
    <t>项目内容</t>
  </si>
  <si>
    <t>人大办</t>
  </si>
  <si>
    <t>专项经费85万元、驻村干部保障经费2万元</t>
  </si>
  <si>
    <t>政协办</t>
  </si>
  <si>
    <t>驻村干部保障经费2万元、培训费50万元</t>
  </si>
  <si>
    <t>政府办</t>
  </si>
  <si>
    <t>工作经费320万元、购车经费47.68万元</t>
  </si>
  <si>
    <t>信访局</t>
  </si>
  <si>
    <t>维稳经费40万元、区镇矛调中心建设经费60万元</t>
  </si>
  <si>
    <t>发展计划局</t>
  </si>
  <si>
    <t>驻村干部保障经费2万元、民兵训练及国防教育基地前期费414.24万元</t>
  </si>
  <si>
    <t>招商局</t>
  </si>
  <si>
    <t>白酒产业招商推介会活的经费7万元</t>
  </si>
  <si>
    <t>工信局</t>
  </si>
  <si>
    <t>白酒产业招商推介会活的经费11万元、原经委系统家属院拆迁经费9.8万元、驻村干部保障经费4万元、引进高层次人才经费4万元</t>
  </si>
  <si>
    <t>商务局</t>
  </si>
  <si>
    <t>白酒产业招商推介会活的经费13万元、四挂钩扣减2万元、驻村干部保障经费2万元、23年雍州美食节经费43.4万元</t>
  </si>
  <si>
    <t>市场管理局</t>
  </si>
  <si>
    <t>工作经费60万元、四挂钩扣减2万元、驻村干部保障经费8万元、食品安全检测经费75万元</t>
  </si>
  <si>
    <t>统计局</t>
  </si>
  <si>
    <t>第五次经济普查经费65万元、驻村干部保障经费2万元、粮食产量统计调查工作经费10万元、社会经济普查工作经费80万元、调查工作经费50万元</t>
  </si>
  <si>
    <t>财政局</t>
  </si>
  <si>
    <t>驻村经费2万元</t>
  </si>
  <si>
    <t>审计局</t>
  </si>
  <si>
    <t>驻村干部保障经费2万元、工作经费20万元</t>
  </si>
  <si>
    <t>人社局</t>
  </si>
  <si>
    <t>工作经费95.7万元、驻村干部保障待遇经费8万元、高层次人才招聘经费20万元、招聘工作经费26万元</t>
  </si>
  <si>
    <t>编办</t>
  </si>
  <si>
    <t>驻村干部保障经费2万元</t>
  </si>
  <si>
    <t>纪检委</t>
  </si>
  <si>
    <t>办案场所维修改造42万元、驻村干部保障经费2万元、纪检监察专项经费120万元</t>
  </si>
  <si>
    <t>宗教局</t>
  </si>
  <si>
    <t>工作经费35.0673万元</t>
  </si>
  <si>
    <t>档案局</t>
  </si>
  <si>
    <t>党史二卷本印刷费15万元、驻村干部保障经费2万元、拆墙植绿项目经费75.8万元、馆藏档案保护费15万元</t>
  </si>
  <si>
    <t>工商联</t>
  </si>
  <si>
    <t>外埠商会慰问经费5万元</t>
  </si>
  <si>
    <t>妇联</t>
  </si>
  <si>
    <t>工作经费28万元、搬迁经费5万元</t>
  </si>
  <si>
    <t>团委</t>
  </si>
  <si>
    <t>搬迁经费5万元、青年联合会筹备成立工作经费15万元</t>
  </si>
  <si>
    <t>工会</t>
  </si>
  <si>
    <t>大楼维修经费69万元</t>
  </si>
  <si>
    <t>区委办</t>
  </si>
  <si>
    <t>安可替代实施方案编制费41万元、阳台维修费40万元、车辆购置40万元、院内路面维修改造40万元、驻村干部保障经费2万元、专用通信体系费6.8267万元</t>
  </si>
  <si>
    <t>组织部</t>
  </si>
  <si>
    <t>干部作风能力提升年和主题教育活动经费30万元、老干党支部经费17937.8元、四强四美红旗村党组织奖补66.5万元、老年大学办学场所经费17万元、驻村干部保障经费2万元、党建工作经费38万元、应急保障用车经费18万元</t>
  </si>
  <si>
    <t>宣传部</t>
  </si>
  <si>
    <t>创文工作经费109万元、驻村干部保障4万元、文联协会经费12万元</t>
  </si>
  <si>
    <t>统战部</t>
  </si>
  <si>
    <t>四挂钩扣减0.5万元、“基层统战亮点行”来凤调研经费35万元、办公楼改造经费4万元</t>
  </si>
  <si>
    <t>政法委</t>
  </si>
  <si>
    <t>四挂钩扣减0.5万元、维稳经费25万元、驻村干部保障经费2万元、见义勇为专项资金100万元</t>
  </si>
  <si>
    <t>社工部</t>
  </si>
  <si>
    <t>开办经费30万元</t>
  </si>
  <si>
    <t>区直机关工委</t>
  </si>
  <si>
    <t>行政审批局</t>
  </si>
  <si>
    <t>退役军人事务局</t>
  </si>
  <si>
    <t>医疗保障局</t>
  </si>
  <si>
    <t>驻村干部保障经费4万元、工作经费20万元</t>
  </si>
  <si>
    <t>公安局</t>
  </si>
  <si>
    <t>驻村干部保障经费4万元、办案经费140万元</t>
  </si>
  <si>
    <t>交警队</t>
  </si>
  <si>
    <t>大队维修经费91万元</t>
  </si>
  <si>
    <t>司法局</t>
  </si>
  <si>
    <t>办案场所规范化改造12万元、驻村干部保障经费2万元、工作经费32万元</t>
  </si>
  <si>
    <t>教育局</t>
  </si>
  <si>
    <t>四挂钩扣减经费2万元、省柔力球参赛经费15万元、驻村干部保障经费14万元、高考网上巡查系统维护及考试经费11.6963万元</t>
  </si>
  <si>
    <t>党校</t>
  </si>
  <si>
    <t>四挂钩扣减经费2.5万元、科技领导干部培训经费15万元、驻村干部保障经费2万元、综合楼外墙和校园围墙维修经费75万元</t>
  </si>
  <si>
    <t>科协</t>
  </si>
  <si>
    <t>换届工作经费5万元、搬迁经费5万元、换届经费14.64万元</t>
  </si>
  <si>
    <t>文旅局</t>
  </si>
  <si>
    <t>移风社及秦腔艺术抢救保护项目100万元、白酒产业招商推介会活的经费4万元、社火游演经费63万元、驻村干部保障经费10万元、东湖古建筑修缮及安防编制经费53.72万元</t>
  </si>
  <si>
    <t>红十字会</t>
  </si>
  <si>
    <t>开办经费及工作经费35万元</t>
  </si>
  <si>
    <t>民政局</t>
  </si>
  <si>
    <t>建设全省民政视频会议系统5万元、驻村干部保障经费4万元、视频会议系统经费5万元、社区人员招聘经费8万元</t>
  </si>
  <si>
    <t>残联</t>
  </si>
  <si>
    <t>驻村保障经费2万元</t>
  </si>
  <si>
    <t>卫计局</t>
  </si>
  <si>
    <t>驻村干部保障经费8万元、国卫复审经费69万元</t>
  </si>
  <si>
    <t>住建局</t>
  </si>
  <si>
    <t>低收入人群房屋鉴定验收工作经费3万元、四挂钩扣减2万元、凤林家园棚户区改造及东大街提升改造项目235万元、高层次人才补助3.2万元、工作经费86330.66元、驻村经费72073.8元</t>
  </si>
  <si>
    <t>执法局</t>
  </si>
  <si>
    <t>四挂钩调减8万元、四城同创工作经费7.6万元、塑料垃圾减量项目前期费100万元、“四城同创”工作经费5万元、绿地提升改造及龙年氛围营造经费42万元、东大街护栏花箱经费13.55万元、管护经费10万元、园林绿化经费60万元、金秋菊展32万元、工作经费55万元、环卫个人体检费14.32万元、环卫个人养老保险补助59.03万元、工作经费及乡村振兴帮扶经费20.09万元、大气污染治理设备购置25万元</t>
  </si>
  <si>
    <t>农业农村局</t>
  </si>
  <si>
    <t>农民丰收节经费68万元、驻村干部保障经费16.43万元、三夏抢收经费9.6万元、工作经费14.7万元、三夏抢收经费10.4万元</t>
  </si>
  <si>
    <t>林业局</t>
  </si>
  <si>
    <t>四挂钩扣款2万元、驻村干部保障经费14万元、黄河流域专项审计整改经费37.8万元、黄河流域专项审计整改经费141.2万元</t>
  </si>
  <si>
    <t>水利局</t>
  </si>
  <si>
    <t>水利规划编制费146.3万元、大槐社净水厂运行补助20万元、河长制工作经费10万元、驻村干部保障经费20万元</t>
  </si>
  <si>
    <t>乡村振兴局</t>
  </si>
  <si>
    <t>四挂钩扣减经费0.5万元、乡村振兴经费64万元、驻村经费6.3582万元</t>
  </si>
  <si>
    <t>交通局</t>
  </si>
  <si>
    <t>G344项目前期费980万元、驻村干部保障经费6万元</t>
  </si>
  <si>
    <t>应急管理局</t>
  </si>
  <si>
    <t>安全生产检查经费19万元、驻村干部保障经费2万元、应急救灾资金300万元、地震工作经费10万元、防汛抗旱经费30万元</t>
  </si>
  <si>
    <t>供销联社</t>
  </si>
  <si>
    <t>工作经费8万元、驻村干部保障经费4万元、电子商务发展经费29万元、设备购置1.8万元</t>
  </si>
  <si>
    <t>自然资源局</t>
  </si>
  <si>
    <t>非住宅类房屋信息补充摸排经费100万元、十三五异地移民搬迁还款25.42万元、地质灾害防治经费50万元、耕地和永久基本农田划定成果核实处置经费130万元、节约集约示范县创建经费182万元、驻村干部保障4万元、耕地恢复潜力调查评价经费30万元、22年退园还耕项目后期管护经费208万元、工作经费5万元</t>
  </si>
  <si>
    <t>数据局</t>
  </si>
  <si>
    <t>办公场所装修改造及采购办公设施30万元、办公场所改建及购置办公用品10万元</t>
  </si>
  <si>
    <t>高新管委会</t>
  </si>
  <si>
    <t>西凤酒城建设社会合作人恳谈会经费8万元、西凤酒城规划编制费280万元、重点项目建设经费100万元、化工园区认定复核经费380万元、驻村经费2万元</t>
  </si>
  <si>
    <t>区级小计</t>
  </si>
  <si>
    <t>虢王镇</t>
  </si>
  <si>
    <t>彪角镇</t>
  </si>
  <si>
    <t>污水处理厂维修15万元、基础设施提升改造15万元</t>
  </si>
  <si>
    <t>横水镇</t>
  </si>
  <si>
    <t>工作经费15万元</t>
  </si>
  <si>
    <t>田家庄镇</t>
  </si>
  <si>
    <t>糜杆桥镇</t>
  </si>
  <si>
    <t>南指挥镇</t>
  </si>
  <si>
    <t>陈村镇</t>
  </si>
  <si>
    <t>耕地流转费16.4万元</t>
  </si>
  <si>
    <t>长青镇</t>
  </si>
  <si>
    <t>工业园区封闭化管理土地流转费20.2552万元</t>
  </si>
  <si>
    <t>柳林镇</t>
  </si>
  <si>
    <t>范家寨镇</t>
  </si>
  <si>
    <t>姚家沟镇</t>
  </si>
  <si>
    <t>镇区环境整治等308977.6元</t>
  </si>
  <si>
    <t>城关镇</t>
  </si>
  <si>
    <t>南大门广场及笙箫园租地27.1025万元、机关建设资金50万元、23年老干党支部经费10万元、东大街村群众土地补偿款94万元、笙箫园租金25.98万元、维稳经费10万元</t>
  </si>
  <si>
    <t>镇级小计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</si>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</sst>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0"/>
      <name val="方正小标宋_GBK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35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left" vertical="center" wrapText="1"/>
    </xf>
    <xf numFmtId="176" fontId="10" fillId="0" borderId="1" xfId="5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 3]&#13;&#10;Zoomed=1&#13;&#10;Row=0&#13;&#10;Column=0&#13;&#10;Height=300&#13;&#10;Width=300&#13;&#10;FontName=細明體&#13;&#10;FontStyle=0&#13;&#10;FontSize=9&#13;&#10;PrtFontName=Co" xfId="49"/>
    <cellStyle name=" 3]_x000d_&#10;Zoomed=1_x000d_&#10;Row=0_x000d_&#10;Column=0_x000d_&#10;Height=300_x000d_&#10;Width=300_x000d_&#10;FontName=細明體_x000d_&#10;FontStyle=0_x000d_&#10;FontSize=9_x000d_&#10;PrtFontName=Co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380;&#20029;\24&#24180;&#36164;&#26009;\24&#24180;&#35843;&#25972;&#39044;&#31639;\24&#24180;&#38215;&#21306;&#35843;&#25972;&#39044;&#31639;\2024&#24180;&#24213;&#38215;&#36861;&#21152;&#39044;&#31639;&#27719;&#24635;&#34920;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380;&#20029;\24&#24180;&#36164;&#26009;\24&#24180;&#35843;&#25972;&#39044;&#31639;\24&#24180;&#38215;&#21306;&#35843;&#25972;&#39044;&#31639;\&#21439;&#32423;2024&#24180;&#24213;&#36861;&#21152;&#39044;&#31639;&#27719;&#24635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虢王镇 "/>
      <sheetName val="彪角镇"/>
      <sheetName val="横水镇"/>
      <sheetName val="田家庄"/>
      <sheetName val="糜杆桥镇"/>
      <sheetName val="南指挥镇"/>
      <sheetName val="陈村镇"/>
      <sheetName val="长青镇"/>
      <sheetName val="柳林镇"/>
      <sheetName val="范家寨镇"/>
      <sheetName val="姚家沟镇"/>
      <sheetName val="城关镇"/>
      <sheetName val="高新管委会"/>
    </sheetNames>
    <sheetDataSet>
      <sheetData sheetId="0" refreshError="1">
        <row r="5">
          <cell r="K5">
            <v>1147330</v>
          </cell>
        </row>
        <row r="6">
          <cell r="K6">
            <v>1973892.34</v>
          </cell>
          <cell r="L6">
            <v>94000</v>
          </cell>
        </row>
        <row r="8">
          <cell r="K8">
            <v>1628210.22</v>
          </cell>
        </row>
        <row r="9">
          <cell r="K9">
            <v>1312543.95</v>
          </cell>
        </row>
        <row r="10">
          <cell r="K10">
            <v>1257704.41</v>
          </cell>
        </row>
        <row r="11">
          <cell r="K11">
            <v>2601984.72</v>
          </cell>
          <cell r="L11">
            <v>130000</v>
          </cell>
        </row>
        <row r="12">
          <cell r="K12">
            <v>772273.22</v>
          </cell>
          <cell r="L12">
            <v>162552</v>
          </cell>
        </row>
        <row r="13">
          <cell r="K13">
            <v>2526549.68</v>
          </cell>
        </row>
        <row r="14">
          <cell r="K14">
            <v>1140210</v>
          </cell>
        </row>
        <row r="15">
          <cell r="K15">
            <v>816025.16</v>
          </cell>
          <cell r="L15">
            <v>288977.6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县级部门追加汇总（含新增）"/>
      <sheetName val="24年调整预算"/>
      <sheetName val="县级汇总表"/>
      <sheetName val="Sheet1"/>
      <sheetName val="Sheet2"/>
    </sheetNames>
    <sheetDataSet>
      <sheetData sheetId="0">
        <row r="19">
          <cell r="E19">
            <v>757055</v>
          </cell>
        </row>
        <row r="57">
          <cell r="E57">
            <v>667639.55</v>
          </cell>
        </row>
        <row r="57">
          <cell r="W57">
            <v>460000</v>
          </cell>
        </row>
      </sheetData>
      <sheetData sheetId="1"/>
      <sheetData sheetId="2">
        <row r="4">
          <cell r="C4">
            <v>1315785.71</v>
          </cell>
          <cell r="D4">
            <v>870000</v>
          </cell>
        </row>
        <row r="4">
          <cell r="I4">
            <v>78526</v>
          </cell>
        </row>
        <row r="5">
          <cell r="C5">
            <v>492997</v>
          </cell>
          <cell r="D5">
            <v>520000</v>
          </cell>
        </row>
        <row r="6">
          <cell r="C6">
            <v>1835028.16</v>
          </cell>
          <cell r="D6">
            <v>3676800</v>
          </cell>
        </row>
        <row r="9">
          <cell r="C9">
            <v>68470</v>
          </cell>
          <cell r="D9">
            <v>1000000</v>
          </cell>
        </row>
        <row r="11">
          <cell r="C11">
            <v>507063</v>
          </cell>
          <cell r="D11">
            <v>4162400</v>
          </cell>
        </row>
        <row r="12">
          <cell r="C12">
            <v>157227</v>
          </cell>
          <cell r="D12">
            <v>70000</v>
          </cell>
        </row>
        <row r="14">
          <cell r="C14">
            <v>1115126.99</v>
          </cell>
          <cell r="D14">
            <v>288000</v>
          </cell>
        </row>
        <row r="14">
          <cell r="I14">
            <v>218437</v>
          </cell>
        </row>
        <row r="17">
          <cell r="C17">
            <v>547745</v>
          </cell>
          <cell r="D17">
            <v>564000</v>
          </cell>
        </row>
        <row r="17">
          <cell r="I17">
            <v>35325</v>
          </cell>
        </row>
        <row r="18">
          <cell r="C18">
            <v>1338595</v>
          </cell>
          <cell r="D18">
            <v>1410000</v>
          </cell>
        </row>
        <row r="18">
          <cell r="I18">
            <v>748581</v>
          </cell>
        </row>
        <row r="19">
          <cell r="D19">
            <v>1970000</v>
          </cell>
        </row>
        <row r="20">
          <cell r="C20">
            <v>1383521.51</v>
          </cell>
          <cell r="D20">
            <v>20000</v>
          </cell>
        </row>
        <row r="27">
          <cell r="C27">
            <v>234918</v>
          </cell>
          <cell r="D27">
            <v>220000</v>
          </cell>
        </row>
        <row r="27">
          <cell r="I27">
            <v>40889.09</v>
          </cell>
        </row>
        <row r="28">
          <cell r="C28">
            <v>1122668.28</v>
          </cell>
          <cell r="D28">
            <v>1497000</v>
          </cell>
        </row>
        <row r="28">
          <cell r="I28">
            <v>119868.04</v>
          </cell>
        </row>
        <row r="34">
          <cell r="C34">
            <v>168004</v>
          </cell>
          <cell r="D34">
            <v>20000</v>
          </cell>
        </row>
        <row r="34">
          <cell r="I34">
            <v>61370</v>
          </cell>
        </row>
        <row r="35">
          <cell r="C35">
            <v>1368192</v>
          </cell>
          <cell r="D35">
            <v>1640000</v>
          </cell>
        </row>
        <row r="35">
          <cell r="I35">
            <v>26967.64</v>
          </cell>
        </row>
        <row r="36">
          <cell r="C36">
            <v>187245</v>
          </cell>
          <cell r="D36">
            <v>350673.45</v>
          </cell>
        </row>
        <row r="37">
          <cell r="C37">
            <v>347386.68</v>
          </cell>
          <cell r="D37">
            <v>1078000</v>
          </cell>
        </row>
        <row r="37">
          <cell r="I37">
            <v>239672</v>
          </cell>
        </row>
        <row r="38">
          <cell r="C38">
            <v>48109</v>
          </cell>
          <cell r="D38">
            <v>50000</v>
          </cell>
        </row>
        <row r="38">
          <cell r="I38">
            <v>87205</v>
          </cell>
        </row>
        <row r="39">
          <cell r="C39">
            <v>37884</v>
          </cell>
          <cell r="D39">
            <v>330000</v>
          </cell>
        </row>
        <row r="40">
          <cell r="C40">
            <v>80562</v>
          </cell>
          <cell r="D40">
            <v>200000</v>
          </cell>
        </row>
        <row r="41">
          <cell r="C41">
            <v>183194.23</v>
          </cell>
          <cell r="D41">
            <v>690000</v>
          </cell>
        </row>
        <row r="41">
          <cell r="I41">
            <v>89485.68</v>
          </cell>
        </row>
        <row r="42">
          <cell r="C42">
            <v>571321.24</v>
          </cell>
          <cell r="D42">
            <v>1698267</v>
          </cell>
        </row>
        <row r="43">
          <cell r="C43">
            <v>476370.41</v>
          </cell>
          <cell r="D43">
            <v>1732937.8</v>
          </cell>
        </row>
        <row r="44">
          <cell r="C44">
            <v>104000</v>
          </cell>
          <cell r="D44">
            <v>1250000</v>
          </cell>
        </row>
        <row r="45">
          <cell r="C45">
            <v>40000</v>
          </cell>
          <cell r="D45">
            <v>385000</v>
          </cell>
        </row>
        <row r="46">
          <cell r="C46">
            <v>394168.81</v>
          </cell>
          <cell r="D46">
            <v>1265000</v>
          </cell>
        </row>
        <row r="46">
          <cell r="I46">
            <v>112474.42</v>
          </cell>
        </row>
        <row r="47">
          <cell r="D47">
            <v>300000</v>
          </cell>
        </row>
        <row r="48">
          <cell r="C48">
            <v>29633</v>
          </cell>
        </row>
        <row r="49">
          <cell r="C49">
            <v>457303</v>
          </cell>
          <cell r="D49">
            <v>20000</v>
          </cell>
        </row>
        <row r="50">
          <cell r="C50">
            <v>185071.75</v>
          </cell>
          <cell r="D50">
            <v>20000</v>
          </cell>
        </row>
        <row r="51">
          <cell r="C51">
            <v>1020456.1</v>
          </cell>
          <cell r="D51">
            <v>240000</v>
          </cell>
        </row>
        <row r="51">
          <cell r="I51">
            <v>433247.38</v>
          </cell>
        </row>
        <row r="56">
          <cell r="C56">
            <v>7103308.77</v>
          </cell>
          <cell r="D56">
            <v>1440000</v>
          </cell>
        </row>
        <row r="56">
          <cell r="I56">
            <v>505708.76</v>
          </cell>
        </row>
        <row r="57">
          <cell r="C57">
            <v>1857707.84</v>
          </cell>
          <cell r="D57">
            <v>910000</v>
          </cell>
        </row>
        <row r="58">
          <cell r="I58">
            <v>59309</v>
          </cell>
        </row>
        <row r="62">
          <cell r="C62">
            <v>44061374.98</v>
          </cell>
          <cell r="D62">
            <v>386963</v>
          </cell>
        </row>
        <row r="62">
          <cell r="I62">
            <v>357159.16</v>
          </cell>
        </row>
        <row r="90">
          <cell r="C90">
            <v>291967.67</v>
          </cell>
          <cell r="D90">
            <v>895000</v>
          </cell>
        </row>
        <row r="92">
          <cell r="D92">
            <v>350000</v>
          </cell>
        </row>
        <row r="95">
          <cell r="C95">
            <v>115871.9</v>
          </cell>
          <cell r="D95">
            <v>246400</v>
          </cell>
        </row>
        <row r="103">
          <cell r="C103">
            <v>2742358.37</v>
          </cell>
          <cell r="D103">
            <v>2507200</v>
          </cell>
        </row>
        <row r="103">
          <cell r="I103">
            <v>358735.88</v>
          </cell>
        </row>
        <row r="104">
          <cell r="C104">
            <v>1158539.16</v>
          </cell>
          <cell r="D104">
            <v>220000</v>
          </cell>
        </row>
        <row r="104">
          <cell r="I104">
            <v>97150</v>
          </cell>
        </row>
        <row r="111">
          <cell r="C111">
            <v>67021</v>
          </cell>
          <cell r="D111">
            <v>20000</v>
          </cell>
        </row>
        <row r="118">
          <cell r="C118">
            <v>12688994.49</v>
          </cell>
          <cell r="D118">
            <v>770000</v>
          </cell>
        </row>
        <row r="118">
          <cell r="I118">
            <v>452402</v>
          </cell>
        </row>
        <row r="119">
          <cell r="C119">
            <v>1627404.58</v>
          </cell>
          <cell r="D119">
            <v>2550404.46</v>
          </cell>
        </row>
        <row r="119">
          <cell r="I119">
            <v>89399.32</v>
          </cell>
        </row>
        <row r="125">
          <cell r="C125">
            <v>1582029.05</v>
          </cell>
          <cell r="D125">
            <v>4475935.57</v>
          </cell>
        </row>
        <row r="125">
          <cell r="I125">
            <v>203221</v>
          </cell>
        </row>
        <row r="131">
          <cell r="C131">
            <v>3191130.34</v>
          </cell>
          <cell r="D131">
            <v>1191300</v>
          </cell>
        </row>
        <row r="131">
          <cell r="I131">
            <v>515235.36</v>
          </cell>
        </row>
        <row r="143">
          <cell r="C143">
            <v>1319263.77</v>
          </cell>
          <cell r="D143">
            <v>1910000</v>
          </cell>
        </row>
        <row r="143">
          <cell r="I143">
            <v>316060.63</v>
          </cell>
        </row>
        <row r="151">
          <cell r="C151">
            <v>4036884.04</v>
          </cell>
          <cell r="D151">
            <v>1963000</v>
          </cell>
        </row>
        <row r="151">
          <cell r="I151">
            <v>717697.91</v>
          </cell>
        </row>
        <row r="162">
          <cell r="C162">
            <v>383544</v>
          </cell>
          <cell r="D162">
            <v>698582</v>
          </cell>
        </row>
        <row r="168">
          <cell r="C168">
            <v>1635870.23</v>
          </cell>
          <cell r="D168">
            <v>9860000</v>
          </cell>
        </row>
        <row r="168">
          <cell r="I168">
            <v>28077.08</v>
          </cell>
        </row>
        <row r="169">
          <cell r="C169">
            <v>355436</v>
          </cell>
          <cell r="D169">
            <v>3610000</v>
          </cell>
        </row>
        <row r="173">
          <cell r="C173">
            <v>338790</v>
          </cell>
          <cell r="D173">
            <v>428000</v>
          </cell>
        </row>
        <row r="174">
          <cell r="C174">
            <v>1443095.45</v>
          </cell>
          <cell r="D174">
            <v>7344200</v>
          </cell>
        </row>
        <row r="174">
          <cell r="I174">
            <v>92365</v>
          </cell>
        </row>
        <row r="177">
          <cell r="C177">
            <v>3936</v>
          </cell>
          <cell r="D177">
            <v>400000</v>
          </cell>
        </row>
        <row r="179">
          <cell r="C179">
            <v>521167.09</v>
          </cell>
          <cell r="D179">
            <v>7700000</v>
          </cell>
        </row>
        <row r="179">
          <cell r="I179">
            <v>29757.12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75"/>
  <sheetViews>
    <sheetView tabSelected="1" view="pageBreakPreview" zoomScaleNormal="100" topLeftCell="A57" workbookViewId="0">
      <selection activeCell="K71" sqref="K71"/>
    </sheetView>
  </sheetViews>
  <sheetFormatPr defaultColWidth="17.4" defaultRowHeight="22.5" outlineLevelCol="7"/>
  <cols>
    <col min="1" max="1" width="4.3" style="1" customWidth="1"/>
    <col min="2" max="2" width="12.925" style="2" customWidth="1"/>
    <col min="3" max="3" width="15.4" style="3" customWidth="1"/>
    <col min="4" max="4" width="16.1333333333333" style="3" customWidth="1"/>
    <col min="5" max="5" width="14.8833333333333" style="3" customWidth="1"/>
    <col min="6" max="6" width="60.6333333333333" style="4" customWidth="1"/>
    <col min="7" max="7" width="13.1" style="5" customWidth="1"/>
    <col min="8" max="8" width="18.25" style="3" customWidth="1"/>
    <col min="9" max="16384" width="17.4" style="1"/>
  </cols>
  <sheetData>
    <row r="1" s="1" customFormat="1" ht="54.9" customHeight="1" spans="2:8">
      <c r="B1" s="6" t="s">
        <v>0</v>
      </c>
      <c r="C1" s="7"/>
      <c r="D1" s="7"/>
      <c r="E1" s="7"/>
      <c r="F1" s="8"/>
      <c r="G1" s="9"/>
      <c r="H1" s="7"/>
    </row>
    <row r="2" s="1" customFormat="1" ht="22" customHeight="1" spans="2:8">
      <c r="B2" s="4" t="s">
        <v>1</v>
      </c>
      <c r="C2" s="10"/>
      <c r="D2" s="10"/>
      <c r="E2" s="3"/>
      <c r="F2" s="4"/>
      <c r="G2" s="5"/>
      <c r="H2" s="10"/>
    </row>
    <row r="3" s="1" customFormat="1" ht="26.4" customHeight="1" spans="2:8"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</row>
    <row r="4" s="1" customFormat="1" ht="26.4" customHeight="1" spans="2:8">
      <c r="B4" s="11"/>
      <c r="C4" s="18"/>
      <c r="D4" s="19" t="s">
        <v>7</v>
      </c>
      <c r="E4" s="19" t="s">
        <v>8</v>
      </c>
      <c r="F4" s="19" t="s">
        <v>9</v>
      </c>
      <c r="G4" s="20"/>
      <c r="H4" s="21"/>
    </row>
    <row r="5" s="1" customFormat="1" ht="38" customHeight="1" spans="2:8">
      <c r="B5" s="22" t="s">
        <v>10</v>
      </c>
      <c r="C5" s="23">
        <f>D5+E5</f>
        <v>2185785.71</v>
      </c>
      <c r="D5" s="23">
        <f>[2]县级汇总表!C4</f>
        <v>1315785.71</v>
      </c>
      <c r="E5" s="23">
        <f>[2]县级汇总表!D4</f>
        <v>870000</v>
      </c>
      <c r="F5" s="24" t="s">
        <v>11</v>
      </c>
      <c r="G5" s="25">
        <f>[2]县级汇总表!I4</f>
        <v>78526</v>
      </c>
      <c r="H5" s="23">
        <f>C5-G5</f>
        <v>2107259.71</v>
      </c>
    </row>
    <row r="6" s="1" customFormat="1" ht="38" customHeight="1" spans="2:8">
      <c r="B6" s="22" t="s">
        <v>12</v>
      </c>
      <c r="C6" s="23">
        <f>D6+E6</f>
        <v>1012997</v>
      </c>
      <c r="D6" s="23">
        <f>[2]县级汇总表!C5</f>
        <v>492997</v>
      </c>
      <c r="E6" s="23">
        <f>[2]县级汇总表!D5</f>
        <v>520000</v>
      </c>
      <c r="F6" s="24" t="s">
        <v>13</v>
      </c>
      <c r="G6" s="25"/>
      <c r="H6" s="23">
        <f>C6-G6</f>
        <v>1012997</v>
      </c>
    </row>
    <row r="7" s="1" customFormat="1" ht="38" customHeight="1" spans="2:8">
      <c r="B7" s="22" t="s">
        <v>14</v>
      </c>
      <c r="C7" s="23">
        <f>D7+E7</f>
        <v>5511828.16</v>
      </c>
      <c r="D7" s="23">
        <f>[2]县级汇总表!C6</f>
        <v>1835028.16</v>
      </c>
      <c r="E7" s="23">
        <f>[2]县级汇总表!D6</f>
        <v>3676800</v>
      </c>
      <c r="F7" s="24" t="s">
        <v>15</v>
      </c>
      <c r="G7" s="25"/>
      <c r="H7" s="23">
        <f>C7-G7</f>
        <v>5511828.16</v>
      </c>
    </row>
    <row r="8" s="1" customFormat="1" ht="38" customHeight="1" spans="2:8">
      <c r="B8" s="22" t="s">
        <v>16</v>
      </c>
      <c r="C8" s="23">
        <f>D8+E8</f>
        <v>1068470</v>
      </c>
      <c r="D8" s="23">
        <f>[2]县级汇总表!C9</f>
        <v>68470</v>
      </c>
      <c r="E8" s="23">
        <f>[2]县级汇总表!D9</f>
        <v>1000000</v>
      </c>
      <c r="F8" s="26" t="s">
        <v>17</v>
      </c>
      <c r="G8" s="27"/>
      <c r="H8" s="23">
        <f>C8-G8</f>
        <v>1068470</v>
      </c>
    </row>
    <row r="9" s="1" customFormat="1" ht="37" customHeight="1" spans="2:8">
      <c r="B9" s="22" t="s">
        <v>18</v>
      </c>
      <c r="C9" s="23">
        <f t="shared" ref="C9:C58" si="0">D9+E9</f>
        <v>4669463</v>
      </c>
      <c r="D9" s="23">
        <f>[2]县级汇总表!C11</f>
        <v>507063</v>
      </c>
      <c r="E9" s="23">
        <f>[2]县级汇总表!D11</f>
        <v>4162400</v>
      </c>
      <c r="F9" s="26" t="s">
        <v>19</v>
      </c>
      <c r="G9" s="27"/>
      <c r="H9" s="23">
        <f t="shared" ref="H9:H67" si="1">C9-G9</f>
        <v>4669463</v>
      </c>
    </row>
    <row r="10" s="1" customFormat="1" ht="32" customHeight="1" spans="2:8">
      <c r="B10" s="22" t="s">
        <v>20</v>
      </c>
      <c r="C10" s="23">
        <f t="shared" si="0"/>
        <v>227227</v>
      </c>
      <c r="D10" s="23">
        <f>[2]县级汇总表!C12</f>
        <v>157227</v>
      </c>
      <c r="E10" s="23">
        <f>[2]县级汇总表!D12</f>
        <v>70000</v>
      </c>
      <c r="F10" s="26" t="s">
        <v>21</v>
      </c>
      <c r="G10" s="27"/>
      <c r="H10" s="23">
        <f t="shared" si="1"/>
        <v>227227</v>
      </c>
    </row>
    <row r="11" s="1" customFormat="1" ht="60" customHeight="1" spans="2:8">
      <c r="B11" s="22" t="s">
        <v>22</v>
      </c>
      <c r="C11" s="23">
        <f t="shared" si="0"/>
        <v>1403126.99</v>
      </c>
      <c r="D11" s="23">
        <f>[2]县级汇总表!C14</f>
        <v>1115126.99</v>
      </c>
      <c r="E11" s="23">
        <f>[2]县级汇总表!D14</f>
        <v>288000</v>
      </c>
      <c r="F11" s="26" t="s">
        <v>23</v>
      </c>
      <c r="G11" s="27">
        <f>[2]县级汇总表!I14</f>
        <v>218437</v>
      </c>
      <c r="H11" s="23">
        <f t="shared" si="1"/>
        <v>1184689.99</v>
      </c>
    </row>
    <row r="12" s="1" customFormat="1" ht="60" customHeight="1" spans="2:8">
      <c r="B12" s="22" t="s">
        <v>24</v>
      </c>
      <c r="C12" s="23">
        <f t="shared" si="0"/>
        <v>1111745</v>
      </c>
      <c r="D12" s="23">
        <f>[2]县级汇总表!C17</f>
        <v>547745</v>
      </c>
      <c r="E12" s="23">
        <f>[2]县级汇总表!D17</f>
        <v>564000</v>
      </c>
      <c r="F12" s="26" t="s">
        <v>25</v>
      </c>
      <c r="G12" s="27">
        <f>[2]县级汇总表!I17</f>
        <v>35325</v>
      </c>
      <c r="H12" s="23">
        <f t="shared" si="1"/>
        <v>1076420</v>
      </c>
    </row>
    <row r="13" s="1" customFormat="1" ht="53" customHeight="1" spans="2:8">
      <c r="B13" s="22" t="s">
        <v>26</v>
      </c>
      <c r="C13" s="23">
        <f t="shared" si="0"/>
        <v>2748595</v>
      </c>
      <c r="D13" s="23">
        <f>[2]县级汇总表!C18</f>
        <v>1338595</v>
      </c>
      <c r="E13" s="23">
        <f>[2]县级汇总表!D18</f>
        <v>1410000</v>
      </c>
      <c r="F13" s="26" t="s">
        <v>27</v>
      </c>
      <c r="G13" s="27">
        <f>[2]县级汇总表!I18</f>
        <v>748581</v>
      </c>
      <c r="H13" s="23">
        <f t="shared" si="1"/>
        <v>2000014</v>
      </c>
    </row>
    <row r="14" s="1" customFormat="1" ht="64" customHeight="1" spans="2:8">
      <c r="B14" s="22" t="s">
        <v>28</v>
      </c>
      <c r="C14" s="23">
        <f t="shared" si="0"/>
        <v>2727055</v>
      </c>
      <c r="D14" s="23">
        <f>'[2]县级部门追加汇总（含新增）'!E19</f>
        <v>757055</v>
      </c>
      <c r="E14" s="23">
        <f>[2]县级汇总表!D19</f>
        <v>1970000</v>
      </c>
      <c r="F14" s="26" t="s">
        <v>29</v>
      </c>
      <c r="G14" s="27"/>
      <c r="H14" s="23">
        <f t="shared" si="1"/>
        <v>2727055</v>
      </c>
    </row>
    <row r="15" s="1" customFormat="1" ht="27" customHeight="1" spans="2:8">
      <c r="B15" s="22" t="s">
        <v>30</v>
      </c>
      <c r="C15" s="23">
        <f t="shared" si="0"/>
        <v>1403521.51</v>
      </c>
      <c r="D15" s="23">
        <f>[2]县级汇总表!C20</f>
        <v>1383521.51</v>
      </c>
      <c r="E15" s="23">
        <f>[2]县级汇总表!D20</f>
        <v>20000</v>
      </c>
      <c r="F15" s="26" t="s">
        <v>31</v>
      </c>
      <c r="G15" s="27"/>
      <c r="H15" s="23">
        <f t="shared" si="1"/>
        <v>1403521.51</v>
      </c>
    </row>
    <row r="16" s="1" customFormat="1" ht="34" customHeight="1" spans="2:8">
      <c r="B16" s="28" t="s">
        <v>32</v>
      </c>
      <c r="C16" s="23">
        <f t="shared" si="0"/>
        <v>454918</v>
      </c>
      <c r="D16" s="23">
        <f>[2]县级汇总表!C27</f>
        <v>234918</v>
      </c>
      <c r="E16" s="23">
        <f>[2]县级汇总表!D27</f>
        <v>220000</v>
      </c>
      <c r="F16" s="26" t="s">
        <v>33</v>
      </c>
      <c r="G16" s="27">
        <f>[2]县级汇总表!I27</f>
        <v>40889.09</v>
      </c>
      <c r="H16" s="23">
        <f t="shared" si="1"/>
        <v>414028.91</v>
      </c>
    </row>
    <row r="17" s="1" customFormat="1" ht="54" customHeight="1" spans="2:8">
      <c r="B17" s="28" t="s">
        <v>34</v>
      </c>
      <c r="C17" s="23">
        <f t="shared" si="0"/>
        <v>2619668.28</v>
      </c>
      <c r="D17" s="23">
        <f>[2]县级汇总表!C28</f>
        <v>1122668.28</v>
      </c>
      <c r="E17" s="23">
        <f>[2]县级汇总表!D28</f>
        <v>1497000</v>
      </c>
      <c r="F17" s="26" t="s">
        <v>35</v>
      </c>
      <c r="G17" s="27">
        <f>[2]县级汇总表!I28</f>
        <v>119868.04</v>
      </c>
      <c r="H17" s="23">
        <f t="shared" si="1"/>
        <v>2499800.24</v>
      </c>
    </row>
    <row r="18" s="1" customFormat="1" ht="31" customHeight="1" spans="2:8">
      <c r="B18" s="28" t="s">
        <v>36</v>
      </c>
      <c r="C18" s="23">
        <f t="shared" si="0"/>
        <v>188004</v>
      </c>
      <c r="D18" s="23">
        <f>[2]县级汇总表!C34</f>
        <v>168004</v>
      </c>
      <c r="E18" s="23">
        <f>[2]县级汇总表!D34</f>
        <v>20000</v>
      </c>
      <c r="F18" s="26" t="s">
        <v>37</v>
      </c>
      <c r="G18" s="27">
        <f>[2]县级汇总表!I34</f>
        <v>61370</v>
      </c>
      <c r="H18" s="23">
        <f t="shared" si="1"/>
        <v>126634</v>
      </c>
    </row>
    <row r="19" s="1" customFormat="1" ht="48" customHeight="1" spans="2:8">
      <c r="B19" s="28" t="s">
        <v>38</v>
      </c>
      <c r="C19" s="23">
        <f t="shared" si="0"/>
        <v>3008192</v>
      </c>
      <c r="D19" s="23">
        <f>[2]县级汇总表!C35</f>
        <v>1368192</v>
      </c>
      <c r="E19" s="23">
        <f>[2]县级汇总表!D35</f>
        <v>1640000</v>
      </c>
      <c r="F19" s="26" t="s">
        <v>39</v>
      </c>
      <c r="G19" s="27">
        <f>[2]县级汇总表!I35</f>
        <v>26967.64</v>
      </c>
      <c r="H19" s="23">
        <f t="shared" si="1"/>
        <v>2981224.36</v>
      </c>
    </row>
    <row r="20" s="1" customFormat="1" ht="27" customHeight="1" spans="2:8">
      <c r="B20" s="28" t="s">
        <v>40</v>
      </c>
      <c r="C20" s="23">
        <f t="shared" si="0"/>
        <v>537918.45</v>
      </c>
      <c r="D20" s="23">
        <f>[2]县级汇总表!C36</f>
        <v>187245</v>
      </c>
      <c r="E20" s="23">
        <f>[2]县级汇总表!D36</f>
        <v>350673.45</v>
      </c>
      <c r="F20" s="26" t="s">
        <v>41</v>
      </c>
      <c r="G20" s="27"/>
      <c r="H20" s="23">
        <f t="shared" si="1"/>
        <v>537918.45</v>
      </c>
    </row>
    <row r="21" s="1" customFormat="1" ht="59" customHeight="1" spans="2:8">
      <c r="B21" s="28" t="s">
        <v>42</v>
      </c>
      <c r="C21" s="23">
        <f t="shared" si="0"/>
        <v>1425386.68</v>
      </c>
      <c r="D21" s="23">
        <f>[2]县级汇总表!C37</f>
        <v>347386.68</v>
      </c>
      <c r="E21" s="23">
        <f>[2]县级汇总表!D37</f>
        <v>1078000</v>
      </c>
      <c r="F21" s="26" t="s">
        <v>43</v>
      </c>
      <c r="G21" s="27">
        <f>[2]县级汇总表!I37</f>
        <v>239672</v>
      </c>
      <c r="H21" s="23">
        <f t="shared" si="1"/>
        <v>1185714.68</v>
      </c>
    </row>
    <row r="22" s="1" customFormat="1" ht="35" customHeight="1" spans="2:8">
      <c r="B22" s="28" t="s">
        <v>44</v>
      </c>
      <c r="C22" s="23">
        <f t="shared" si="0"/>
        <v>98109</v>
      </c>
      <c r="D22" s="23">
        <f>[2]县级汇总表!C38</f>
        <v>48109</v>
      </c>
      <c r="E22" s="23">
        <f>[2]县级汇总表!D38</f>
        <v>50000</v>
      </c>
      <c r="F22" s="26" t="s">
        <v>45</v>
      </c>
      <c r="G22" s="27">
        <f>[2]县级汇总表!I38</f>
        <v>87205</v>
      </c>
      <c r="H22" s="23">
        <f t="shared" si="1"/>
        <v>10904</v>
      </c>
    </row>
    <row r="23" s="1" customFormat="1" ht="35" customHeight="1" spans="2:8">
      <c r="B23" s="28" t="s">
        <v>46</v>
      </c>
      <c r="C23" s="23">
        <f t="shared" si="0"/>
        <v>367884</v>
      </c>
      <c r="D23" s="23">
        <f>[2]县级汇总表!C39</f>
        <v>37884</v>
      </c>
      <c r="E23" s="23">
        <f>[2]县级汇总表!D39</f>
        <v>330000</v>
      </c>
      <c r="F23" s="26" t="s">
        <v>47</v>
      </c>
      <c r="G23" s="27"/>
      <c r="H23" s="23">
        <f t="shared" si="1"/>
        <v>367884</v>
      </c>
    </row>
    <row r="24" s="1" customFormat="1" ht="35" customHeight="1" spans="2:8">
      <c r="B24" s="28" t="s">
        <v>48</v>
      </c>
      <c r="C24" s="23">
        <f t="shared" si="0"/>
        <v>280562</v>
      </c>
      <c r="D24" s="23">
        <f>[2]县级汇总表!C40</f>
        <v>80562</v>
      </c>
      <c r="E24" s="23">
        <f>[2]县级汇总表!D40</f>
        <v>200000</v>
      </c>
      <c r="F24" s="26" t="s">
        <v>49</v>
      </c>
      <c r="G24" s="27"/>
      <c r="H24" s="23">
        <f t="shared" si="1"/>
        <v>280562</v>
      </c>
    </row>
    <row r="25" s="1" customFormat="1" ht="35" customHeight="1" spans="2:8">
      <c r="B25" s="28" t="s">
        <v>50</v>
      </c>
      <c r="C25" s="23">
        <f t="shared" si="0"/>
        <v>873194.23</v>
      </c>
      <c r="D25" s="23">
        <f>[2]县级汇总表!C41</f>
        <v>183194.23</v>
      </c>
      <c r="E25" s="23">
        <f>[2]县级汇总表!D41</f>
        <v>690000</v>
      </c>
      <c r="F25" s="26" t="s">
        <v>51</v>
      </c>
      <c r="G25" s="27">
        <f>[2]县级汇总表!I41</f>
        <v>89485.68</v>
      </c>
      <c r="H25" s="23">
        <f t="shared" si="1"/>
        <v>783708.55</v>
      </c>
    </row>
    <row r="26" s="1" customFormat="1" ht="69" customHeight="1" spans="2:8">
      <c r="B26" s="28" t="s">
        <v>52</v>
      </c>
      <c r="C26" s="23">
        <f t="shared" si="0"/>
        <v>2269588.24</v>
      </c>
      <c r="D26" s="23">
        <f>[2]县级汇总表!C42</f>
        <v>571321.24</v>
      </c>
      <c r="E26" s="23">
        <f>[2]县级汇总表!D42</f>
        <v>1698267</v>
      </c>
      <c r="F26" s="26" t="s">
        <v>53</v>
      </c>
      <c r="G26" s="27"/>
      <c r="H26" s="23">
        <f t="shared" si="1"/>
        <v>2269588.24</v>
      </c>
    </row>
    <row r="27" s="1" customFormat="1" ht="84" customHeight="1" spans="2:8">
      <c r="B27" s="28" t="s">
        <v>54</v>
      </c>
      <c r="C27" s="23">
        <f t="shared" si="0"/>
        <v>2209308.21</v>
      </c>
      <c r="D27" s="23">
        <f>[2]县级汇总表!C43</f>
        <v>476370.41</v>
      </c>
      <c r="E27" s="23">
        <f>[2]县级汇总表!D43</f>
        <v>1732937.8</v>
      </c>
      <c r="F27" s="26" t="s">
        <v>55</v>
      </c>
      <c r="G27" s="27"/>
      <c r="H27" s="23">
        <f t="shared" si="1"/>
        <v>2209308.21</v>
      </c>
    </row>
    <row r="28" s="1" customFormat="1" ht="43" customHeight="1" spans="2:8">
      <c r="B28" s="28" t="s">
        <v>56</v>
      </c>
      <c r="C28" s="23">
        <f t="shared" si="0"/>
        <v>1354000</v>
      </c>
      <c r="D28" s="23">
        <f>[2]县级汇总表!C44</f>
        <v>104000</v>
      </c>
      <c r="E28" s="23">
        <f>[2]县级汇总表!D44</f>
        <v>1250000</v>
      </c>
      <c r="F28" s="26" t="s">
        <v>57</v>
      </c>
      <c r="G28" s="27"/>
      <c r="H28" s="23">
        <f t="shared" si="1"/>
        <v>1354000</v>
      </c>
    </row>
    <row r="29" s="1" customFormat="1" ht="57" customHeight="1" spans="2:8">
      <c r="B29" s="28" t="s">
        <v>58</v>
      </c>
      <c r="C29" s="23">
        <f t="shared" si="0"/>
        <v>425000</v>
      </c>
      <c r="D29" s="23">
        <f>[2]县级汇总表!C45</f>
        <v>40000</v>
      </c>
      <c r="E29" s="23">
        <f>[2]县级汇总表!D45</f>
        <v>385000</v>
      </c>
      <c r="F29" s="26" t="s">
        <v>59</v>
      </c>
      <c r="G29" s="27"/>
      <c r="H29" s="23">
        <f t="shared" si="1"/>
        <v>425000</v>
      </c>
    </row>
    <row r="30" s="1" customFormat="1" ht="45" customHeight="1" spans="2:8">
      <c r="B30" s="28" t="s">
        <v>60</v>
      </c>
      <c r="C30" s="23">
        <f t="shared" si="0"/>
        <v>1659168.81</v>
      </c>
      <c r="D30" s="23">
        <f>[2]县级汇总表!C46</f>
        <v>394168.81</v>
      </c>
      <c r="E30" s="23">
        <f>[2]县级汇总表!D46</f>
        <v>1265000</v>
      </c>
      <c r="F30" s="26" t="s">
        <v>61</v>
      </c>
      <c r="G30" s="27">
        <f>[2]县级汇总表!I46</f>
        <v>112474.42</v>
      </c>
      <c r="H30" s="23">
        <f t="shared" si="1"/>
        <v>1546694.39</v>
      </c>
    </row>
    <row r="31" s="1" customFormat="1" ht="25" customHeight="1" spans="2:8">
      <c r="B31" s="28" t="s">
        <v>62</v>
      </c>
      <c r="C31" s="23">
        <f t="shared" si="0"/>
        <v>300000</v>
      </c>
      <c r="D31" s="23"/>
      <c r="E31" s="23">
        <f>[2]县级汇总表!D47</f>
        <v>300000</v>
      </c>
      <c r="F31" s="26" t="s">
        <v>63</v>
      </c>
      <c r="G31" s="27"/>
      <c r="H31" s="23">
        <f t="shared" si="1"/>
        <v>300000</v>
      </c>
    </row>
    <row r="32" s="1" customFormat="1" ht="25" customHeight="1" spans="2:8">
      <c r="B32" s="28" t="s">
        <v>64</v>
      </c>
      <c r="C32" s="23">
        <f t="shared" si="0"/>
        <v>29633</v>
      </c>
      <c r="D32" s="23">
        <f>[2]县级汇总表!C48</f>
        <v>29633</v>
      </c>
      <c r="E32" s="23"/>
      <c r="F32" s="26"/>
      <c r="G32" s="27"/>
      <c r="H32" s="23">
        <f t="shared" si="1"/>
        <v>29633</v>
      </c>
    </row>
    <row r="33" s="1" customFormat="1" ht="25" customHeight="1" spans="2:8">
      <c r="B33" s="28" t="s">
        <v>65</v>
      </c>
      <c r="C33" s="23">
        <f t="shared" si="0"/>
        <v>477303</v>
      </c>
      <c r="D33" s="23">
        <f>[2]县级汇总表!C49</f>
        <v>457303</v>
      </c>
      <c r="E33" s="23">
        <f>[2]县级汇总表!D49</f>
        <v>20000</v>
      </c>
      <c r="F33" s="26" t="s">
        <v>37</v>
      </c>
      <c r="G33" s="27"/>
      <c r="H33" s="23">
        <f t="shared" si="1"/>
        <v>477303</v>
      </c>
    </row>
    <row r="34" s="1" customFormat="1" ht="25" customHeight="1" spans="2:8">
      <c r="B34" s="29" t="s">
        <v>66</v>
      </c>
      <c r="C34" s="23">
        <f t="shared" si="0"/>
        <v>205071.75</v>
      </c>
      <c r="D34" s="23">
        <f>[2]县级汇总表!C50</f>
        <v>185071.75</v>
      </c>
      <c r="E34" s="23">
        <f>[2]县级汇总表!D50</f>
        <v>20000</v>
      </c>
      <c r="F34" s="26" t="s">
        <v>37</v>
      </c>
      <c r="G34" s="27"/>
      <c r="H34" s="23">
        <f t="shared" si="1"/>
        <v>205071.75</v>
      </c>
    </row>
    <row r="35" s="1" customFormat="1" ht="42" customHeight="1" spans="2:8">
      <c r="B35" s="28" t="s">
        <v>67</v>
      </c>
      <c r="C35" s="23">
        <f t="shared" si="0"/>
        <v>1260456.1</v>
      </c>
      <c r="D35" s="23">
        <f>[2]县级汇总表!C51</f>
        <v>1020456.1</v>
      </c>
      <c r="E35" s="23">
        <f>[2]县级汇总表!D51</f>
        <v>240000</v>
      </c>
      <c r="F35" s="26" t="s">
        <v>68</v>
      </c>
      <c r="G35" s="27">
        <f>[2]县级汇总表!I51</f>
        <v>433247.38</v>
      </c>
      <c r="H35" s="23">
        <f t="shared" si="1"/>
        <v>827208.72</v>
      </c>
    </row>
    <row r="36" s="1" customFormat="1" ht="40" customHeight="1" spans="2:8">
      <c r="B36" s="28" t="s">
        <v>69</v>
      </c>
      <c r="C36" s="23">
        <f t="shared" si="0"/>
        <v>8543308.77</v>
      </c>
      <c r="D36" s="23">
        <f>[2]县级汇总表!C56</f>
        <v>7103308.77</v>
      </c>
      <c r="E36" s="23">
        <f>[2]县级汇总表!D56</f>
        <v>1440000</v>
      </c>
      <c r="F36" s="26" t="s">
        <v>70</v>
      </c>
      <c r="G36" s="27">
        <f>[2]县级汇总表!I56</f>
        <v>505708.76</v>
      </c>
      <c r="H36" s="23">
        <f t="shared" si="1"/>
        <v>8037600.01</v>
      </c>
    </row>
    <row r="37" s="1" customFormat="1" ht="30.9" customHeight="1" spans="2:8">
      <c r="B37" s="28" t="s">
        <v>71</v>
      </c>
      <c r="C37" s="23">
        <f t="shared" si="0"/>
        <v>2767707.84</v>
      </c>
      <c r="D37" s="23">
        <f>[2]县级汇总表!C57</f>
        <v>1857707.84</v>
      </c>
      <c r="E37" s="23">
        <f>[2]县级汇总表!D57</f>
        <v>910000</v>
      </c>
      <c r="F37" s="26" t="s">
        <v>72</v>
      </c>
      <c r="G37" s="27"/>
      <c r="H37" s="23">
        <f t="shared" si="1"/>
        <v>2767707.84</v>
      </c>
    </row>
    <row r="38" s="1" customFormat="1" ht="44" customHeight="1" spans="2:8">
      <c r="B38" s="28" t="s">
        <v>73</v>
      </c>
      <c r="C38" s="23">
        <f t="shared" si="0"/>
        <v>1127639.55</v>
      </c>
      <c r="D38" s="23">
        <f>'[2]县级部门追加汇总（含新增）'!E57</f>
        <v>667639.55</v>
      </c>
      <c r="E38" s="23">
        <f>'[2]县级部门追加汇总（含新增）'!W57</f>
        <v>460000</v>
      </c>
      <c r="F38" s="26" t="s">
        <v>74</v>
      </c>
      <c r="G38" s="27">
        <f>[2]县级汇总表!I58</f>
        <v>59309</v>
      </c>
      <c r="H38" s="23">
        <f t="shared" si="1"/>
        <v>1068330.55</v>
      </c>
    </row>
    <row r="39" s="1" customFormat="1" ht="58" customHeight="1" spans="2:8">
      <c r="B39" s="28" t="s">
        <v>75</v>
      </c>
      <c r="C39" s="23">
        <f t="shared" si="0"/>
        <v>44448337.98</v>
      </c>
      <c r="D39" s="23">
        <f>[2]县级汇总表!C62</f>
        <v>44061374.98</v>
      </c>
      <c r="E39" s="23">
        <f>[2]县级汇总表!D62</f>
        <v>386963</v>
      </c>
      <c r="F39" s="26" t="s">
        <v>76</v>
      </c>
      <c r="G39" s="27">
        <f>[2]县级汇总表!I62</f>
        <v>357159.16</v>
      </c>
      <c r="H39" s="23">
        <f t="shared" si="1"/>
        <v>44091178.82</v>
      </c>
    </row>
    <row r="40" s="1" customFormat="1" ht="49" customHeight="1" spans="2:8">
      <c r="B40" s="28" t="s">
        <v>77</v>
      </c>
      <c r="C40" s="23">
        <f t="shared" si="0"/>
        <v>1186967.67</v>
      </c>
      <c r="D40" s="23">
        <f>[2]县级汇总表!C90</f>
        <v>291967.67</v>
      </c>
      <c r="E40" s="23">
        <f>[2]县级汇总表!D90</f>
        <v>895000</v>
      </c>
      <c r="F40" s="26" t="s">
        <v>78</v>
      </c>
      <c r="G40" s="27"/>
      <c r="H40" s="23">
        <f t="shared" si="1"/>
        <v>1186967.67</v>
      </c>
    </row>
    <row r="41" s="1" customFormat="1" ht="42" customHeight="1" spans="2:8">
      <c r="B41" s="28" t="s">
        <v>79</v>
      </c>
      <c r="C41" s="23">
        <f t="shared" si="0"/>
        <v>362271.9</v>
      </c>
      <c r="D41" s="23">
        <f>[2]县级汇总表!C95</f>
        <v>115871.9</v>
      </c>
      <c r="E41" s="23">
        <f>[2]县级汇总表!D95</f>
        <v>246400</v>
      </c>
      <c r="F41" s="26" t="s">
        <v>80</v>
      </c>
      <c r="G41" s="27"/>
      <c r="H41" s="23">
        <f t="shared" si="1"/>
        <v>362271.9</v>
      </c>
    </row>
    <row r="42" s="1" customFormat="1" ht="66" customHeight="1" spans="2:8">
      <c r="B42" s="28" t="s">
        <v>81</v>
      </c>
      <c r="C42" s="23">
        <f t="shared" si="0"/>
        <v>5249558.37</v>
      </c>
      <c r="D42" s="23">
        <f>[2]县级汇总表!C103</f>
        <v>2742358.37</v>
      </c>
      <c r="E42" s="23">
        <f>[2]县级汇总表!D103</f>
        <v>2507200</v>
      </c>
      <c r="F42" s="26" t="s">
        <v>82</v>
      </c>
      <c r="G42" s="27">
        <f>[2]县级汇总表!I103</f>
        <v>358735.88</v>
      </c>
      <c r="H42" s="23">
        <f t="shared" si="1"/>
        <v>4890822.49</v>
      </c>
    </row>
    <row r="43" s="1" customFormat="1" ht="30.9" customHeight="1" spans="2:8">
      <c r="B43" s="28" t="s">
        <v>83</v>
      </c>
      <c r="C43" s="23">
        <f t="shared" si="0"/>
        <v>350000</v>
      </c>
      <c r="D43" s="23"/>
      <c r="E43" s="23">
        <f>[2]县级汇总表!D92</f>
        <v>350000</v>
      </c>
      <c r="F43" s="30" t="s">
        <v>84</v>
      </c>
      <c r="G43" s="27"/>
      <c r="H43" s="23">
        <f t="shared" si="1"/>
        <v>350000</v>
      </c>
    </row>
    <row r="44" s="1" customFormat="1" ht="54" customHeight="1" spans="2:8">
      <c r="B44" s="28" t="s">
        <v>85</v>
      </c>
      <c r="C44" s="23">
        <f t="shared" si="0"/>
        <v>1378539.16</v>
      </c>
      <c r="D44" s="23">
        <f>[2]县级汇总表!C104</f>
        <v>1158539.16</v>
      </c>
      <c r="E44" s="23">
        <f>[2]县级汇总表!D104</f>
        <v>220000</v>
      </c>
      <c r="F44" s="26" t="s">
        <v>86</v>
      </c>
      <c r="G44" s="27">
        <f>[2]县级汇总表!I104</f>
        <v>97150</v>
      </c>
      <c r="H44" s="23">
        <f t="shared" si="1"/>
        <v>1281389.16</v>
      </c>
    </row>
    <row r="45" s="1" customFormat="1" ht="40" customHeight="1" spans="2:8">
      <c r="B45" s="28" t="s">
        <v>87</v>
      </c>
      <c r="C45" s="23">
        <f t="shared" si="0"/>
        <v>87021</v>
      </c>
      <c r="D45" s="23">
        <f>[2]县级汇总表!C111</f>
        <v>67021</v>
      </c>
      <c r="E45" s="23">
        <f>[2]县级汇总表!D111</f>
        <v>20000</v>
      </c>
      <c r="F45" s="26" t="s">
        <v>88</v>
      </c>
      <c r="G45" s="27"/>
      <c r="H45" s="23">
        <f t="shared" si="1"/>
        <v>87021</v>
      </c>
    </row>
    <row r="46" s="1" customFormat="1" ht="48" customHeight="1" spans="2:8">
      <c r="B46" s="28" t="s">
        <v>89</v>
      </c>
      <c r="C46" s="23">
        <f t="shared" si="0"/>
        <v>13458994.49</v>
      </c>
      <c r="D46" s="23">
        <f>[2]县级汇总表!C118</f>
        <v>12688994.49</v>
      </c>
      <c r="E46" s="23">
        <f>[2]县级汇总表!D118</f>
        <v>770000</v>
      </c>
      <c r="F46" s="26" t="s">
        <v>90</v>
      </c>
      <c r="G46" s="27">
        <f>[2]县级汇总表!I118</f>
        <v>452402</v>
      </c>
      <c r="H46" s="23">
        <f t="shared" si="1"/>
        <v>13006592.49</v>
      </c>
    </row>
    <row r="47" s="1" customFormat="1" ht="69" customHeight="1" spans="2:8">
      <c r="B47" s="28" t="s">
        <v>91</v>
      </c>
      <c r="C47" s="23">
        <f t="shared" si="0"/>
        <v>4177809.04</v>
      </c>
      <c r="D47" s="23">
        <f>[2]县级汇总表!C119</f>
        <v>1627404.58</v>
      </c>
      <c r="E47" s="23">
        <f>[2]县级汇总表!D119</f>
        <v>2550404.46</v>
      </c>
      <c r="F47" s="26" t="s">
        <v>92</v>
      </c>
      <c r="G47" s="27">
        <f>[2]县级汇总表!I119</f>
        <v>89399.32</v>
      </c>
      <c r="H47" s="23">
        <f t="shared" si="1"/>
        <v>4088409.72</v>
      </c>
    </row>
    <row r="48" s="1" customFormat="1" ht="117" customHeight="1" spans="2:8">
      <c r="B48" s="28" t="s">
        <v>93</v>
      </c>
      <c r="C48" s="23">
        <f t="shared" si="0"/>
        <v>6057964.62</v>
      </c>
      <c r="D48" s="23">
        <f>[2]县级汇总表!C125</f>
        <v>1582029.05</v>
      </c>
      <c r="E48" s="23">
        <f>[2]县级汇总表!D125</f>
        <v>4475935.57</v>
      </c>
      <c r="F48" s="26" t="s">
        <v>94</v>
      </c>
      <c r="G48" s="27">
        <f>[2]县级汇总表!I125</f>
        <v>203221</v>
      </c>
      <c r="H48" s="23">
        <f t="shared" si="1"/>
        <v>5854743.62</v>
      </c>
    </row>
    <row r="49" s="1" customFormat="1" ht="63" customHeight="1" spans="2:8">
      <c r="B49" s="28" t="s">
        <v>95</v>
      </c>
      <c r="C49" s="23">
        <f t="shared" si="0"/>
        <v>4382430.34</v>
      </c>
      <c r="D49" s="23">
        <f>[2]县级汇总表!C131</f>
        <v>3191130.34</v>
      </c>
      <c r="E49" s="23">
        <f>[2]县级汇总表!D131</f>
        <v>1191300</v>
      </c>
      <c r="F49" s="26" t="s">
        <v>96</v>
      </c>
      <c r="G49" s="27">
        <f>[2]县级汇总表!I131</f>
        <v>515235.36</v>
      </c>
      <c r="H49" s="23">
        <f t="shared" si="1"/>
        <v>3867194.98</v>
      </c>
    </row>
    <row r="50" s="1" customFormat="1" ht="57" customHeight="1" spans="2:8">
      <c r="B50" s="28" t="s">
        <v>97</v>
      </c>
      <c r="C50" s="23">
        <f t="shared" si="0"/>
        <v>3229263.77</v>
      </c>
      <c r="D50" s="23">
        <f>[2]县级汇总表!C143</f>
        <v>1319263.77</v>
      </c>
      <c r="E50" s="23">
        <f>[2]县级汇总表!D143</f>
        <v>1910000</v>
      </c>
      <c r="F50" s="26" t="s">
        <v>98</v>
      </c>
      <c r="G50" s="27">
        <f>[2]县级汇总表!I143</f>
        <v>316060.63</v>
      </c>
      <c r="H50" s="23">
        <f t="shared" si="1"/>
        <v>2913203.14</v>
      </c>
    </row>
    <row r="51" s="1" customFormat="1" ht="54" customHeight="1" spans="2:8">
      <c r="B51" s="28" t="s">
        <v>99</v>
      </c>
      <c r="C51" s="23">
        <f t="shared" si="0"/>
        <v>5999884.04</v>
      </c>
      <c r="D51" s="23">
        <f>[2]县级汇总表!C151</f>
        <v>4036884.04</v>
      </c>
      <c r="E51" s="23">
        <f>[2]县级汇总表!D151</f>
        <v>1963000</v>
      </c>
      <c r="F51" s="26" t="s">
        <v>100</v>
      </c>
      <c r="G51" s="27">
        <f>[2]县级汇总表!I151</f>
        <v>717697.91</v>
      </c>
      <c r="H51" s="23">
        <f t="shared" si="1"/>
        <v>5282186.13</v>
      </c>
    </row>
    <row r="52" s="1" customFormat="1" ht="54" customHeight="1" spans="2:8">
      <c r="B52" s="28" t="s">
        <v>101</v>
      </c>
      <c r="C52" s="23">
        <f t="shared" si="0"/>
        <v>1082126</v>
      </c>
      <c r="D52" s="23">
        <f>[2]县级汇总表!C162</f>
        <v>383544</v>
      </c>
      <c r="E52" s="23">
        <f>[2]县级汇总表!D162</f>
        <v>698582</v>
      </c>
      <c r="F52" s="26" t="s">
        <v>102</v>
      </c>
      <c r="G52" s="27"/>
      <c r="H52" s="23">
        <f t="shared" si="1"/>
        <v>1082126</v>
      </c>
    </row>
    <row r="53" s="1" customFormat="1" ht="56" customHeight="1" spans="2:8">
      <c r="B53" s="28" t="s">
        <v>103</v>
      </c>
      <c r="C53" s="23">
        <f t="shared" si="0"/>
        <v>11495870.23</v>
      </c>
      <c r="D53" s="23">
        <f>[2]县级汇总表!C168</f>
        <v>1635870.23</v>
      </c>
      <c r="E53" s="23">
        <f>[2]县级汇总表!D168</f>
        <v>9860000</v>
      </c>
      <c r="F53" s="26" t="s">
        <v>104</v>
      </c>
      <c r="G53" s="27">
        <f>[2]县级汇总表!I168</f>
        <v>28077.08</v>
      </c>
      <c r="H53" s="23">
        <f t="shared" si="1"/>
        <v>11467793.15</v>
      </c>
    </row>
    <row r="54" s="1" customFormat="1" ht="66" customHeight="1" spans="2:8">
      <c r="B54" s="28" t="s">
        <v>105</v>
      </c>
      <c r="C54" s="23">
        <f t="shared" si="0"/>
        <v>3965436</v>
      </c>
      <c r="D54" s="23">
        <f>[2]县级汇总表!C169</f>
        <v>355436</v>
      </c>
      <c r="E54" s="23">
        <f>[2]县级汇总表!D169</f>
        <v>3610000</v>
      </c>
      <c r="F54" s="26" t="s">
        <v>106</v>
      </c>
      <c r="G54" s="27"/>
      <c r="H54" s="23">
        <f t="shared" si="1"/>
        <v>3965436</v>
      </c>
    </row>
    <row r="55" s="1" customFormat="1" ht="60" customHeight="1" spans="2:8">
      <c r="B55" s="28" t="s">
        <v>107</v>
      </c>
      <c r="C55" s="23">
        <f t="shared" si="0"/>
        <v>766790</v>
      </c>
      <c r="D55" s="23">
        <f>[2]县级汇总表!C173</f>
        <v>338790</v>
      </c>
      <c r="E55" s="23">
        <f>[2]县级汇总表!D173</f>
        <v>428000</v>
      </c>
      <c r="F55" s="26" t="s">
        <v>108</v>
      </c>
      <c r="G55" s="27"/>
      <c r="H55" s="23">
        <f t="shared" si="1"/>
        <v>766790</v>
      </c>
    </row>
    <row r="56" s="1" customFormat="1" ht="103" customHeight="1" spans="2:8">
      <c r="B56" s="28" t="s">
        <v>109</v>
      </c>
      <c r="C56" s="23">
        <f t="shared" si="0"/>
        <v>8787295.45</v>
      </c>
      <c r="D56" s="23">
        <f>[2]县级汇总表!C174</f>
        <v>1443095.45</v>
      </c>
      <c r="E56" s="23">
        <f>[2]县级汇总表!D174</f>
        <v>7344200</v>
      </c>
      <c r="F56" s="26" t="s">
        <v>110</v>
      </c>
      <c r="G56" s="31">
        <f>[2]县级汇总表!I174</f>
        <v>92365</v>
      </c>
      <c r="H56" s="23">
        <f t="shared" si="1"/>
        <v>8694930.45</v>
      </c>
    </row>
    <row r="57" s="1" customFormat="1" ht="55" customHeight="1" spans="2:8">
      <c r="B57" s="28" t="s">
        <v>111</v>
      </c>
      <c r="C57" s="23">
        <f t="shared" si="0"/>
        <v>403936</v>
      </c>
      <c r="D57" s="23">
        <f>[2]县级汇总表!C177</f>
        <v>3936</v>
      </c>
      <c r="E57" s="23">
        <f>[2]县级汇总表!D177</f>
        <v>400000</v>
      </c>
      <c r="F57" s="26" t="s">
        <v>112</v>
      </c>
      <c r="G57" s="31"/>
      <c r="H57" s="23">
        <f t="shared" si="1"/>
        <v>403936</v>
      </c>
    </row>
    <row r="58" s="1" customFormat="1" ht="63" customHeight="1" spans="2:8">
      <c r="B58" s="28" t="s">
        <v>113</v>
      </c>
      <c r="C58" s="23">
        <f t="shared" si="0"/>
        <v>8221167.09</v>
      </c>
      <c r="D58" s="23">
        <f>[2]县级汇总表!C179</f>
        <v>521167.09</v>
      </c>
      <c r="E58" s="23">
        <f>[2]县级汇总表!D179</f>
        <v>7700000</v>
      </c>
      <c r="F58" s="26" t="s">
        <v>114</v>
      </c>
      <c r="G58" s="31">
        <f>[2]县级汇总表!I179</f>
        <v>29757.12</v>
      </c>
      <c r="H58" s="23">
        <f t="shared" si="1"/>
        <v>8191409.97</v>
      </c>
    </row>
    <row r="59" s="1" customFormat="1" ht="39" customHeight="1" spans="2:8">
      <c r="B59" s="31" t="s">
        <v>115</v>
      </c>
      <c r="C59" s="32">
        <f>SUM(C5:C58)</f>
        <v>181643499.43</v>
      </c>
      <c r="D59" s="32">
        <f>SUM(D5:D58)</f>
        <v>103768436.15</v>
      </c>
      <c r="E59" s="32">
        <f>SUM(E5:E58)</f>
        <v>77875063.28</v>
      </c>
      <c r="F59" s="33"/>
      <c r="G59" s="32">
        <f>SUM(G5:G58)</f>
        <v>6114326.47</v>
      </c>
      <c r="H59" s="32">
        <f t="shared" si="1"/>
        <v>175529172.96</v>
      </c>
    </row>
    <row r="60" s="1" customFormat="1" ht="40" customHeight="1" spans="2:8">
      <c r="B60" s="28" t="s">
        <v>116</v>
      </c>
      <c r="C60" s="23">
        <f t="shared" ref="C60:C72" si="2">D60+E60</f>
        <v>1147330</v>
      </c>
      <c r="D60" s="23">
        <f>[1]汇总!$K$5</f>
        <v>1147330</v>
      </c>
      <c r="E60" s="23"/>
      <c r="F60" s="26"/>
      <c r="G60" s="27">
        <v>108000</v>
      </c>
      <c r="H60" s="23">
        <f t="shared" si="1"/>
        <v>1039330</v>
      </c>
    </row>
    <row r="61" s="1" customFormat="1" ht="37" customHeight="1" spans="2:8">
      <c r="B61" s="28" t="s">
        <v>117</v>
      </c>
      <c r="C61" s="23">
        <f t="shared" si="2"/>
        <v>2273892.34</v>
      </c>
      <c r="D61" s="23">
        <f>[1]汇总!$K$6</f>
        <v>1973892.34</v>
      </c>
      <c r="E61" s="23">
        <f>[1]汇总!$L$6+G61</f>
        <v>300000</v>
      </c>
      <c r="F61" s="26" t="s">
        <v>118</v>
      </c>
      <c r="G61" s="27">
        <v>206000</v>
      </c>
      <c r="H61" s="23">
        <f t="shared" si="1"/>
        <v>2067892.34</v>
      </c>
    </row>
    <row r="62" s="1" customFormat="1" ht="40" customHeight="1" spans="2:8">
      <c r="B62" s="28" t="s">
        <v>119</v>
      </c>
      <c r="C62" s="23">
        <v>3009519.95</v>
      </c>
      <c r="D62" s="23">
        <v>2859519.95</v>
      </c>
      <c r="E62" s="23">
        <v>150000</v>
      </c>
      <c r="F62" s="26" t="s">
        <v>120</v>
      </c>
      <c r="G62" s="27">
        <v>250154</v>
      </c>
      <c r="H62" s="23">
        <f t="shared" si="1"/>
        <v>2759365.95</v>
      </c>
    </row>
    <row r="63" s="1" customFormat="1" ht="46" customHeight="1" spans="2:8">
      <c r="B63" s="28" t="s">
        <v>121</v>
      </c>
      <c r="C63" s="23">
        <f t="shared" si="2"/>
        <v>1628210.22</v>
      </c>
      <c r="D63" s="23">
        <f>[1]汇总!$K$8</f>
        <v>1628210.22</v>
      </c>
      <c r="E63" s="23"/>
      <c r="F63" s="26"/>
      <c r="G63" s="27"/>
      <c r="H63" s="23">
        <f t="shared" si="1"/>
        <v>1628210.22</v>
      </c>
    </row>
    <row r="64" s="1" customFormat="1" ht="35" customHeight="1" spans="2:8">
      <c r="B64" s="28" t="s">
        <v>122</v>
      </c>
      <c r="C64" s="23">
        <f t="shared" si="2"/>
        <v>1397211</v>
      </c>
      <c r="D64" s="23">
        <f>[1]汇总!$K$9+84667.05</f>
        <v>1397211</v>
      </c>
      <c r="E64" s="23"/>
      <c r="F64" s="26"/>
      <c r="G64" s="27">
        <f>42000+84667.05</f>
        <v>126667.05</v>
      </c>
      <c r="H64" s="23">
        <f t="shared" si="1"/>
        <v>1270543.95</v>
      </c>
    </row>
    <row r="65" s="1" customFormat="1" ht="47" customHeight="1" spans="2:8">
      <c r="B65" s="28" t="s">
        <v>123</v>
      </c>
      <c r="C65" s="23">
        <f t="shared" si="2"/>
        <v>1257704.41</v>
      </c>
      <c r="D65" s="23">
        <f>[1]汇总!$K$10</f>
        <v>1257704.41</v>
      </c>
      <c r="E65" s="23"/>
      <c r="F65" s="26"/>
      <c r="G65" s="27">
        <v>80000</v>
      </c>
      <c r="H65" s="23">
        <f t="shared" si="1"/>
        <v>1177704.41</v>
      </c>
    </row>
    <row r="66" s="1" customFormat="1" ht="42" customHeight="1" spans="2:8">
      <c r="B66" s="28" t="s">
        <v>124</v>
      </c>
      <c r="C66" s="23">
        <f t="shared" si="2"/>
        <v>2898961.72</v>
      </c>
      <c r="D66" s="23">
        <f>[1]汇总!$K$11+132977</f>
        <v>2734961.72</v>
      </c>
      <c r="E66" s="23">
        <f>[1]汇总!$L$11+G66-132977</f>
        <v>164000</v>
      </c>
      <c r="F66" s="26" t="s">
        <v>125</v>
      </c>
      <c r="G66" s="27">
        <f>34000+132977</f>
        <v>166977</v>
      </c>
      <c r="H66" s="23">
        <f t="shared" si="1"/>
        <v>2731984.72</v>
      </c>
    </row>
    <row r="67" s="1" customFormat="1" ht="41" customHeight="1" spans="2:8">
      <c r="B67" s="28" t="s">
        <v>126</v>
      </c>
      <c r="C67" s="23">
        <f t="shared" si="2"/>
        <v>974825.22</v>
      </c>
      <c r="D67" s="23">
        <f>[1]汇总!$K$12</f>
        <v>772273.22</v>
      </c>
      <c r="E67" s="23">
        <f>[1]汇总!$L$12+G67</f>
        <v>202552</v>
      </c>
      <c r="F67" s="26" t="s">
        <v>127</v>
      </c>
      <c r="G67" s="27">
        <v>40000</v>
      </c>
      <c r="H67" s="23">
        <f t="shared" si="1"/>
        <v>934825.22</v>
      </c>
    </row>
    <row r="68" s="1" customFormat="1" ht="30" customHeight="1" spans="2:8">
      <c r="B68" s="28" t="s">
        <v>128</v>
      </c>
      <c r="C68" s="23">
        <f t="shared" si="2"/>
        <v>2664533.68</v>
      </c>
      <c r="D68" s="23">
        <f>[1]汇总!$K$13+137984</f>
        <v>2664533.68</v>
      </c>
      <c r="E68" s="23"/>
      <c r="F68" s="26"/>
      <c r="G68" s="27">
        <f>62000+137984</f>
        <v>199984</v>
      </c>
      <c r="H68" s="23">
        <f t="shared" ref="H68:H73" si="3">C68-G68</f>
        <v>2464549.68</v>
      </c>
    </row>
    <row r="69" s="1" customFormat="1" ht="37" customHeight="1" spans="2:8">
      <c r="B69" s="28" t="s">
        <v>129</v>
      </c>
      <c r="C69" s="23">
        <f t="shared" si="2"/>
        <v>1140210</v>
      </c>
      <c r="D69" s="23">
        <f>[1]汇总!$K$14</f>
        <v>1140210</v>
      </c>
      <c r="E69" s="23"/>
      <c r="F69" s="26"/>
      <c r="G69" s="27">
        <v>8000</v>
      </c>
      <c r="H69" s="23">
        <f t="shared" si="3"/>
        <v>1132210</v>
      </c>
    </row>
    <row r="70" s="1" customFormat="1" ht="53" customHeight="1" spans="2:8">
      <c r="B70" s="28" t="s">
        <v>130</v>
      </c>
      <c r="C70" s="23">
        <f t="shared" si="2"/>
        <v>1125002.76</v>
      </c>
      <c r="D70" s="23">
        <f>[1]汇总!$K$15</f>
        <v>816025.16</v>
      </c>
      <c r="E70" s="23">
        <f>[1]汇总!$L$15+G70</f>
        <v>308977.6</v>
      </c>
      <c r="F70" s="26" t="s">
        <v>131</v>
      </c>
      <c r="G70" s="27">
        <v>20000</v>
      </c>
      <c r="H70" s="23">
        <f t="shared" si="3"/>
        <v>1105002.76</v>
      </c>
    </row>
    <row r="71" s="1" customFormat="1" ht="95" customHeight="1" spans="2:8">
      <c r="B71" s="28" t="s">
        <v>132</v>
      </c>
      <c r="C71" s="23">
        <f t="shared" si="2"/>
        <v>5889626</v>
      </c>
      <c r="D71" s="23">
        <v>3718801</v>
      </c>
      <c r="E71" s="23">
        <v>2170825</v>
      </c>
      <c r="F71" s="26" t="s">
        <v>133</v>
      </c>
      <c r="G71" s="27">
        <f>237058+50000</f>
        <v>287058</v>
      </c>
      <c r="H71" s="23">
        <f t="shared" si="3"/>
        <v>5602568</v>
      </c>
    </row>
    <row r="72" s="1" customFormat="1" ht="29" customHeight="1" spans="2:8">
      <c r="B72" s="31" t="s">
        <v>134</v>
      </c>
      <c r="C72" s="32">
        <f>SUM(C60:C71)</f>
        <v>25407027.3</v>
      </c>
      <c r="D72" s="32">
        <f>SUM(D60:D71)</f>
        <v>22110672.7</v>
      </c>
      <c r="E72" s="32">
        <f>SUM(E60:E71)</f>
        <v>3296354.6</v>
      </c>
      <c r="F72" s="33"/>
      <c r="G72" s="32">
        <f>SUM(G60:G71)</f>
        <v>1492840.05</v>
      </c>
      <c r="H72" s="32">
        <f t="shared" si="3"/>
        <v>23914187.25</v>
      </c>
    </row>
    <row r="73" s="1" customFormat="1" ht="29" customHeight="1" spans="2:8">
      <c r="B73" s="34" t="s">
        <v>135</v>
      </c>
      <c r="C73" s="32">
        <f>C59+C72</f>
        <v>207050526.73</v>
      </c>
      <c r="D73" s="32">
        <f>D59+D72</f>
        <v>125879108.85</v>
      </c>
      <c r="E73" s="32">
        <f>E59+E72</f>
        <v>81171417.88</v>
      </c>
      <c r="F73" s="33"/>
      <c r="G73" s="32">
        <f>G59+G72</f>
        <v>7607166.52</v>
      </c>
      <c r="H73" s="32">
        <f t="shared" si="3"/>
        <v>199443360.21</v>
      </c>
    </row>
    <row r="74" ht="13" customHeight="1"/>
    <row r="75" s="1" customFormat="1" spans="2:8">
      <c r="B75" s="2"/>
      <c r="C75" s="3"/>
      <c r="D75" s="3"/>
      <c r="E75" s="3"/>
      <c r="F75" s="4"/>
      <c r="G75" s="5"/>
      <c r="H75" s="3"/>
    </row>
  </sheetData>
  <autoFilter xmlns:etc="http://www.wps.cn/officeDocument/2017/etCustomData" ref="B1:H75" etc:filterBottomFollowUsedRange="0">
    <extLst/>
  </autoFilter>
  <mergeCells count="7">
    <mergeCell ref="B1:H1"/>
    <mergeCell ref="B2:D2"/>
    <mergeCell ref="D3:F3"/>
    <mergeCell ref="B3:B4"/>
    <mergeCell ref="C3:C4"/>
    <mergeCell ref="G3:G4"/>
    <mergeCell ref="H3:H4"/>
  </mergeCells>
  <pageMargins left="0.503472222222222" right="0.503472222222222" top="0.554861111111111" bottom="0.590277777777778" header="0.298611111111111" footer="0.298611111111111"/>
  <pageSetup paperSize="9" scale="8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</cp:lastModifiedBy>
  <dcterms:created xsi:type="dcterms:W3CDTF">2023-05-12T11:15:00Z</dcterms:created>
  <dcterms:modified xsi:type="dcterms:W3CDTF">2025-02-06T07:31:25Z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169A8BA9CFD249FCADEA051982B9910D_13</vt:lpwstr>
  </property>
</Properties>
</file>